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INGRAM MICRO INC." sheetId="1" r:id="rId1"/>
    <sheet name="Цикл оборотного капитала" sheetId="2" r:id="rId2"/>
  </sheets>
  <definedNames>
    <definedName name="ПДЗ">OFFSET(#REF!,0,0,COUNTA(#REF!),6)</definedName>
  </definedNames>
  <calcPr calcId="125725"/>
</workbook>
</file>

<file path=xl/calcChain.xml><?xml version="1.0" encoding="utf-8"?>
<calcChain xmlns="http://schemas.openxmlformats.org/spreadsheetml/2006/main">
  <c r="E14" i="1"/>
  <c r="F15" s="1"/>
  <c r="E13"/>
  <c r="F11"/>
  <c r="B9"/>
  <c r="E8"/>
  <c r="E7"/>
  <c r="B7"/>
  <c r="E6"/>
  <c r="B6"/>
  <c r="E5"/>
  <c r="B5"/>
  <c r="B19" s="1"/>
  <c r="B4"/>
  <c r="F3"/>
  <c r="B3"/>
  <c r="F16" l="1"/>
  <c r="F21"/>
  <c r="F19"/>
  <c r="B8"/>
  <c r="B10" s="1"/>
  <c r="F20"/>
  <c r="F9"/>
  <c r="B20" l="1"/>
  <c r="B24"/>
  <c r="F10"/>
  <c r="B23" s="1"/>
  <c r="B27"/>
  <c r="B28"/>
  <c r="F22"/>
  <c r="F24"/>
</calcChain>
</file>

<file path=xl/sharedStrings.xml><?xml version="1.0" encoding="utf-8"?>
<sst xmlns="http://schemas.openxmlformats.org/spreadsheetml/2006/main" count="41" uniqueCount="41">
  <si>
    <t>Отчет о прибылях и убытках</t>
  </si>
  <si>
    <t>Баланс</t>
  </si>
  <si>
    <t>Продажи</t>
  </si>
  <si>
    <t>Основные средства</t>
  </si>
  <si>
    <t>Себестоимость реализованной продукции</t>
  </si>
  <si>
    <t>Оборотные средства</t>
  </si>
  <si>
    <t>Валовая прибыль</t>
  </si>
  <si>
    <t>Складские запасы</t>
  </si>
  <si>
    <t>Прочие доходы</t>
  </si>
  <si>
    <t>Дебиторская задолженность</t>
  </si>
  <si>
    <t>Прочие расходы</t>
  </si>
  <si>
    <t>Наличные средства</t>
  </si>
  <si>
    <t>Доход от операций</t>
  </si>
  <si>
    <t>Прочие оборотные активы</t>
  </si>
  <si>
    <t>Налоги</t>
  </si>
  <si>
    <t>Итого оборотные активы</t>
  </si>
  <si>
    <t>Доходы после налогообложения</t>
  </si>
  <si>
    <t>Итого активы</t>
  </si>
  <si>
    <t>Уставный капитал</t>
  </si>
  <si>
    <t>Краткосрочные обязательства</t>
  </si>
  <si>
    <t>Примечание. Все цифры в млн. $</t>
  </si>
  <si>
    <t>Счета к оплате</t>
  </si>
  <si>
    <t>Прочее</t>
  </si>
  <si>
    <t>Норма валовой прибыли</t>
  </si>
  <si>
    <t>Итого краткосрочные обязательства</t>
  </si>
  <si>
    <t>Норма чистой прибыли</t>
  </si>
  <si>
    <t>Итого капитал</t>
  </si>
  <si>
    <t>Период погашения кредиторской задолженности</t>
  </si>
  <si>
    <t>Товарные запасы в днях хранения</t>
  </si>
  <si>
    <t>Период погашения дебиторской задолженности</t>
  </si>
  <si>
    <t>Операционный цикл</t>
  </si>
  <si>
    <t>Оборачиваемость</t>
  </si>
  <si>
    <t>раз в год</t>
  </si>
  <si>
    <t>Показатели оборачиваемости, дней</t>
  </si>
  <si>
    <t>Показатели доходности</t>
  </si>
  <si>
    <t>Доходность совокупных активов, ROTA</t>
  </si>
  <si>
    <t>Доходность собственного капитала, ROE</t>
  </si>
  <si>
    <t>Показатели ликвидности</t>
  </si>
  <si>
    <t xml:space="preserve">Коэффициент текущей ликвидности </t>
  </si>
  <si>
    <t>Коэффициент срочной ликвидности</t>
  </si>
  <si>
    <t>Показатели прибыльности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</si>
</sst>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37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0" fillId="4" borderId="0" xfId="0" applyFill="1" applyAlignment="1">
      <alignment vertical="top" wrapText="1"/>
    </xf>
    <xf numFmtId="3" fontId="0" fillId="4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0" fillId="4" borderId="0" xfId="0" applyNumberForma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3" fontId="0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10" fontId="0" fillId="0" borderId="0" xfId="1" applyNumberFormat="1" applyFont="1" applyAlignment="1">
      <alignment vertical="top"/>
    </xf>
    <xf numFmtId="0" fontId="0" fillId="4" borderId="0" xfId="0" applyFont="1" applyFill="1" applyAlignment="1">
      <alignment vertical="top" wrapText="1"/>
    </xf>
    <xf numFmtId="3" fontId="0" fillId="4" borderId="0" xfId="0" applyNumberFormat="1" applyFont="1" applyFill="1" applyAlignment="1">
      <alignment vertical="top" wrapText="1"/>
    </xf>
    <xf numFmtId="0" fontId="0" fillId="4" borderId="0" xfId="0" applyFill="1" applyAlignment="1">
      <alignment vertical="top"/>
    </xf>
    <xf numFmtId="0" fontId="2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vertical="top" wrapText="1"/>
    </xf>
    <xf numFmtId="1" fontId="0" fillId="0" borderId="0" xfId="0" applyNumberFormat="1" applyAlignment="1">
      <alignment vertical="top"/>
    </xf>
    <xf numFmtId="165" fontId="0" fillId="0" borderId="0" xfId="1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2" fontId="0" fillId="0" borderId="0" xfId="1" applyNumberFormat="1" applyFont="1" applyAlignment="1">
      <alignment vertical="top" wrapText="1"/>
    </xf>
  </cellXfs>
  <cellStyles count="337">
    <cellStyle name="Обычный" xfId="0" builtinId="0"/>
    <cellStyle name="Обычный 10" xfId="2"/>
    <cellStyle name="Обычный 10 10" xfId="3"/>
    <cellStyle name="Обычный 10 11" xfId="4"/>
    <cellStyle name="Обычный 10 12" xfId="5"/>
    <cellStyle name="Обычный 10 13" xfId="6"/>
    <cellStyle name="Обычный 10 14" xfId="7"/>
    <cellStyle name="Обычный 10 15" xfId="8"/>
    <cellStyle name="Обычный 10 16" xfId="9"/>
    <cellStyle name="Обычный 10 17" xfId="10"/>
    <cellStyle name="Обычный 10 18" xfId="11"/>
    <cellStyle name="Обычный 10 19" xfId="12"/>
    <cellStyle name="Обычный 10 2" xfId="13"/>
    <cellStyle name="Обычный 10 3" xfId="14"/>
    <cellStyle name="Обычный 10 4" xfId="15"/>
    <cellStyle name="Обычный 10 5" xfId="16"/>
    <cellStyle name="Обычный 10 6" xfId="17"/>
    <cellStyle name="Обычный 10 7" xfId="18"/>
    <cellStyle name="Обычный 10 8" xfId="19"/>
    <cellStyle name="Обычный 10 9" xfId="20"/>
    <cellStyle name="Обычный 11" xfId="21"/>
    <cellStyle name="Обычный 11 10" xfId="22"/>
    <cellStyle name="Обычный 11 11" xfId="23"/>
    <cellStyle name="Обычный 11 12" xfId="24"/>
    <cellStyle name="Обычный 11 13" xfId="25"/>
    <cellStyle name="Обычный 11 14" xfId="26"/>
    <cellStyle name="Обычный 11 15" xfId="27"/>
    <cellStyle name="Обычный 11 16" xfId="28"/>
    <cellStyle name="Обычный 11 17" xfId="29"/>
    <cellStyle name="Обычный 11 18" xfId="30"/>
    <cellStyle name="Обычный 11 2" xfId="31"/>
    <cellStyle name="Обычный 11 3" xfId="32"/>
    <cellStyle name="Обычный 11 4" xfId="33"/>
    <cellStyle name="Обычный 11 5" xfId="34"/>
    <cellStyle name="Обычный 11 6" xfId="35"/>
    <cellStyle name="Обычный 11 7" xfId="36"/>
    <cellStyle name="Обычный 11 8" xfId="37"/>
    <cellStyle name="Обычный 11 9" xfId="38"/>
    <cellStyle name="Обычный 12 2" xfId="39"/>
    <cellStyle name="Обычный 12 3" xfId="40"/>
    <cellStyle name="Обычный 12 4" xfId="41"/>
    <cellStyle name="Обычный 13 2" xfId="42"/>
    <cellStyle name="Обычный 13 3" xfId="43"/>
    <cellStyle name="Обычный 13 4" xfId="44"/>
    <cellStyle name="Обычный 14" xfId="45"/>
    <cellStyle name="Обычный 14 10" xfId="46"/>
    <cellStyle name="Обычный 14 11" xfId="47"/>
    <cellStyle name="Обычный 14 12" xfId="48"/>
    <cellStyle name="Обычный 14 13" xfId="49"/>
    <cellStyle name="Обычный 14 14" xfId="50"/>
    <cellStyle name="Обычный 14 15" xfId="51"/>
    <cellStyle name="Обычный 14 16" xfId="52"/>
    <cellStyle name="Обычный 14 17" xfId="53"/>
    <cellStyle name="Обычный 14 18" xfId="54"/>
    <cellStyle name="Обычный 14 2" xfId="55"/>
    <cellStyle name="Обычный 14 3" xfId="56"/>
    <cellStyle name="Обычный 14 4" xfId="57"/>
    <cellStyle name="Обычный 14 5" xfId="58"/>
    <cellStyle name="Обычный 14 6" xfId="59"/>
    <cellStyle name="Обычный 14 7" xfId="60"/>
    <cellStyle name="Обычный 14 8" xfId="61"/>
    <cellStyle name="Обычный 14 9" xfId="62"/>
    <cellStyle name="Обычный 15" xfId="63"/>
    <cellStyle name="Обычный 15 10" xfId="64"/>
    <cellStyle name="Обычный 15 11" xfId="65"/>
    <cellStyle name="Обычный 15 12" xfId="66"/>
    <cellStyle name="Обычный 15 13" xfId="67"/>
    <cellStyle name="Обычный 15 14" xfId="68"/>
    <cellStyle name="Обычный 15 15" xfId="69"/>
    <cellStyle name="Обычный 15 16" xfId="70"/>
    <cellStyle name="Обычный 15 17" xfId="71"/>
    <cellStyle name="Обычный 15 18" xfId="72"/>
    <cellStyle name="Обычный 15 2" xfId="73"/>
    <cellStyle name="Обычный 15 3" xfId="74"/>
    <cellStyle name="Обычный 15 4" xfId="75"/>
    <cellStyle name="Обычный 15 5" xfId="76"/>
    <cellStyle name="Обычный 15 6" xfId="77"/>
    <cellStyle name="Обычный 15 7" xfId="78"/>
    <cellStyle name="Обычный 15 8" xfId="79"/>
    <cellStyle name="Обычный 15 9" xfId="80"/>
    <cellStyle name="Обычный 16" xfId="81"/>
    <cellStyle name="Обычный 16 10" xfId="82"/>
    <cellStyle name="Обычный 16 11" xfId="83"/>
    <cellStyle name="Обычный 16 12" xfId="84"/>
    <cellStyle name="Обычный 16 13" xfId="85"/>
    <cellStyle name="Обычный 16 14" xfId="86"/>
    <cellStyle name="Обычный 16 15" xfId="87"/>
    <cellStyle name="Обычный 16 16" xfId="88"/>
    <cellStyle name="Обычный 16 17" xfId="89"/>
    <cellStyle name="Обычный 16 2" xfId="90"/>
    <cellStyle name="Обычный 16 3" xfId="91"/>
    <cellStyle name="Обычный 16 4" xfId="92"/>
    <cellStyle name="Обычный 16 5" xfId="93"/>
    <cellStyle name="Обычный 16 6" xfId="94"/>
    <cellStyle name="Обычный 16 7" xfId="95"/>
    <cellStyle name="Обычный 16 8" xfId="96"/>
    <cellStyle name="Обычный 16 9" xfId="97"/>
    <cellStyle name="Обычный 17" xfId="98"/>
    <cellStyle name="Обычный 18" xfId="99"/>
    <cellStyle name="Обычный 19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 2" xfId="116"/>
    <cellStyle name="Обычный 3 3" xfId="117"/>
    <cellStyle name="Обычный 3 4" xfId="118"/>
    <cellStyle name="Обычный 3 5" xfId="119"/>
    <cellStyle name="Обычный 3 6" xfId="120"/>
    <cellStyle name="Обычный 3 7" xfId="121"/>
    <cellStyle name="Обычный 30" xfId="122"/>
    <cellStyle name="Обычный 31" xfId="123"/>
    <cellStyle name="Обычный 32" xfId="124"/>
    <cellStyle name="Обычный 33" xfId="125"/>
    <cellStyle name="Обычный 34" xfId="126"/>
    <cellStyle name="Обычный 35" xfId="127"/>
    <cellStyle name="Обычный 35 10" xfId="128"/>
    <cellStyle name="Обычный 35 11" xfId="129"/>
    <cellStyle name="Обычный 35 12" xfId="130"/>
    <cellStyle name="Обычный 35 13" xfId="131"/>
    <cellStyle name="Обычный 35 14" xfId="132"/>
    <cellStyle name="Обычный 35 15" xfId="133"/>
    <cellStyle name="Обычный 35 16" xfId="134"/>
    <cellStyle name="Обычный 35 17" xfId="135"/>
    <cellStyle name="Обычный 35 2" xfId="136"/>
    <cellStyle name="Обычный 35 3" xfId="137"/>
    <cellStyle name="Обычный 35 4" xfId="138"/>
    <cellStyle name="Обычный 35 5" xfId="139"/>
    <cellStyle name="Обычный 35 6" xfId="140"/>
    <cellStyle name="Обычный 35 7" xfId="141"/>
    <cellStyle name="Обычный 35 8" xfId="142"/>
    <cellStyle name="Обычный 35 9" xfId="143"/>
    <cellStyle name="Обычный 36 2" xfId="144"/>
    <cellStyle name="Обычный 36 3" xfId="145"/>
    <cellStyle name="Обычный 36 4" xfId="146"/>
    <cellStyle name="Обычный 37" xfId="147"/>
    <cellStyle name="Обычный 37 10" xfId="148"/>
    <cellStyle name="Обычный 37 11" xfId="149"/>
    <cellStyle name="Обычный 37 12" xfId="150"/>
    <cellStyle name="Обычный 37 13" xfId="151"/>
    <cellStyle name="Обычный 37 14" xfId="152"/>
    <cellStyle name="Обычный 37 15" xfId="153"/>
    <cellStyle name="Обычный 37 2" xfId="154"/>
    <cellStyle name="Обычный 37 3" xfId="155"/>
    <cellStyle name="Обычный 37 4" xfId="156"/>
    <cellStyle name="Обычный 37 5" xfId="157"/>
    <cellStyle name="Обычный 37 6" xfId="158"/>
    <cellStyle name="Обычный 37 7" xfId="159"/>
    <cellStyle name="Обычный 37 8" xfId="160"/>
    <cellStyle name="Обычный 37 9" xfId="161"/>
    <cellStyle name="Обычный 38" xfId="162"/>
    <cellStyle name="Обычный 38 2" xfId="163"/>
    <cellStyle name="Обычный 38 3" xfId="164"/>
    <cellStyle name="Обычный 38 4" xfId="165"/>
    <cellStyle name="Обычный 38 5" xfId="166"/>
    <cellStyle name="Обычный 38 6" xfId="167"/>
    <cellStyle name="Обычный 38 7" xfId="168"/>
    <cellStyle name="Обычный 38 8" xfId="169"/>
    <cellStyle name="Обычный 39 2" xfId="170"/>
    <cellStyle name="Обычный 4" xfId="171"/>
    <cellStyle name="Обычный 4 10" xfId="172"/>
    <cellStyle name="Обычный 4 11" xfId="173"/>
    <cellStyle name="Обычный 4 12" xfId="174"/>
    <cellStyle name="Обычный 4 13" xfId="175"/>
    <cellStyle name="Обычный 4 14" xfId="176"/>
    <cellStyle name="Обычный 4 15" xfId="177"/>
    <cellStyle name="Обычный 4 16" xfId="178"/>
    <cellStyle name="Обычный 4 17" xfId="179"/>
    <cellStyle name="Обычный 4 18" xfId="180"/>
    <cellStyle name="Обычный 4 19" xfId="181"/>
    <cellStyle name="Обычный 4 2" xfId="182"/>
    <cellStyle name="Обычный 4 20" xfId="183"/>
    <cellStyle name="Обычный 4 21" xfId="184"/>
    <cellStyle name="Обычный 4 22" xfId="185"/>
    <cellStyle name="Обычный 4 23" xfId="186"/>
    <cellStyle name="Обычный 4 24" xfId="187"/>
    <cellStyle name="Обычный 4 3" xfId="188"/>
    <cellStyle name="Обычный 4 4" xfId="189"/>
    <cellStyle name="Обычный 4 5" xfId="190"/>
    <cellStyle name="Обычный 4 6" xfId="191"/>
    <cellStyle name="Обычный 4 7" xfId="192"/>
    <cellStyle name="Обычный 4 8" xfId="193"/>
    <cellStyle name="Обычный 4 9" xfId="194"/>
    <cellStyle name="Обычный 40 2" xfId="195"/>
    <cellStyle name="Обычный 41 2" xfId="196"/>
    <cellStyle name="Обычный 42" xfId="197"/>
    <cellStyle name="Обычный 42 2" xfId="198"/>
    <cellStyle name="Обычный 42 3" xfId="199"/>
    <cellStyle name="Обычный 42 4" xfId="200"/>
    <cellStyle name="Обычный 42 5" xfId="201"/>
    <cellStyle name="Обычный 42 6" xfId="202"/>
    <cellStyle name="Обычный 42 7" xfId="203"/>
    <cellStyle name="Обычный 42 8" xfId="204"/>
    <cellStyle name="Обычный 43 2" xfId="205"/>
    <cellStyle name="Обычный 44 2" xfId="206"/>
    <cellStyle name="Обычный 45" xfId="207"/>
    <cellStyle name="Обычный 45 2" xfId="208"/>
    <cellStyle name="Обычный 45 3" xfId="209"/>
    <cellStyle name="Обычный 45 4" xfId="210"/>
    <cellStyle name="Обычный 45 5" xfId="211"/>
    <cellStyle name="Обычный 45 6" xfId="212"/>
    <cellStyle name="Обычный 45 7" xfId="213"/>
    <cellStyle name="Обычный 46" xfId="214"/>
    <cellStyle name="Обычный 46 2" xfId="215"/>
    <cellStyle name="Обычный 46 3" xfId="216"/>
    <cellStyle name="Обычный 46 4" xfId="217"/>
    <cellStyle name="Обычный 46 5" xfId="218"/>
    <cellStyle name="Обычный 46 6" xfId="219"/>
    <cellStyle name="Обычный 46 7" xfId="220"/>
    <cellStyle name="Обычный 47" xfId="221"/>
    <cellStyle name="Обычный 47 2" xfId="222"/>
    <cellStyle name="Обычный 47 3" xfId="223"/>
    <cellStyle name="Обычный 47 4" xfId="224"/>
    <cellStyle name="Обычный 47 5" xfId="225"/>
    <cellStyle name="Обычный 47 6" xfId="226"/>
    <cellStyle name="Обычный 47 7" xfId="227"/>
    <cellStyle name="Обычный 48 2" xfId="228"/>
    <cellStyle name="Обычный 49" xfId="229"/>
    <cellStyle name="Обычный 49 2" xfId="230"/>
    <cellStyle name="Обычный 49 3" xfId="231"/>
    <cellStyle name="Обычный 49 4" xfId="232"/>
    <cellStyle name="Обычный 49 5" xfId="233"/>
    <cellStyle name="Обычный 49 6" xfId="234"/>
    <cellStyle name="Обычный 49 7" xfId="235"/>
    <cellStyle name="Обычный 5 2" xfId="236"/>
    <cellStyle name="Обычный 5 3" xfId="237"/>
    <cellStyle name="Обычный 5 4" xfId="238"/>
    <cellStyle name="Обычный 50 2" xfId="239"/>
    <cellStyle name="Обычный 52" xfId="240"/>
    <cellStyle name="Обычный 52 2" xfId="241"/>
    <cellStyle name="Обычный 52 3" xfId="242"/>
    <cellStyle name="Обычный 52 4" xfId="243"/>
    <cellStyle name="Обычный 52 5" xfId="244"/>
    <cellStyle name="Обычный 52 6" xfId="245"/>
    <cellStyle name="Обычный 52 7" xfId="246"/>
    <cellStyle name="Обычный 53" xfId="247"/>
    <cellStyle name="Обычный 53 2" xfId="248"/>
    <cellStyle name="Обычный 53 3" xfId="249"/>
    <cellStyle name="Обычный 53 4" xfId="250"/>
    <cellStyle name="Обычный 53 5" xfId="251"/>
    <cellStyle name="Обычный 53 6" xfId="252"/>
    <cellStyle name="Обычный 54" xfId="253"/>
    <cellStyle name="Обычный 54 2" xfId="254"/>
    <cellStyle name="Обычный 54 3" xfId="255"/>
    <cellStyle name="Обычный 54 4" xfId="256"/>
    <cellStyle name="Обычный 54 5" xfId="257"/>
    <cellStyle name="Обычный 56" xfId="258"/>
    <cellStyle name="Обычный 56 2" xfId="259"/>
    <cellStyle name="Обычный 56 3" xfId="260"/>
    <cellStyle name="Обычный 56 4" xfId="261"/>
    <cellStyle name="Обычный 56 5" xfId="262"/>
    <cellStyle name="Обычный 58" xfId="263"/>
    <cellStyle name="Обычный 58 2" xfId="264"/>
    <cellStyle name="Обычный 58 3" xfId="265"/>
    <cellStyle name="Обычный 58 4" xfId="266"/>
    <cellStyle name="Обычный 58 5" xfId="267"/>
    <cellStyle name="Обычный 6" xfId="268"/>
    <cellStyle name="Обычный 6 10" xfId="269"/>
    <cellStyle name="Обычный 6 11" xfId="270"/>
    <cellStyle name="Обычный 6 12" xfId="271"/>
    <cellStyle name="Обычный 6 13" xfId="272"/>
    <cellStyle name="Обычный 6 14" xfId="273"/>
    <cellStyle name="Обычный 6 15" xfId="274"/>
    <cellStyle name="Обычный 6 16" xfId="275"/>
    <cellStyle name="Обычный 6 17" xfId="276"/>
    <cellStyle name="Обычный 6 18" xfId="277"/>
    <cellStyle name="Обычный 6 19" xfId="278"/>
    <cellStyle name="Обычный 6 2" xfId="279"/>
    <cellStyle name="Обычный 6 20" xfId="280"/>
    <cellStyle name="Обычный 6 21" xfId="281"/>
    <cellStyle name="Обычный 6 22" xfId="282"/>
    <cellStyle name="Обычный 6 3" xfId="283"/>
    <cellStyle name="Обычный 6 4" xfId="284"/>
    <cellStyle name="Обычный 6 5" xfId="285"/>
    <cellStyle name="Обычный 6 6" xfId="286"/>
    <cellStyle name="Обычный 6 7" xfId="287"/>
    <cellStyle name="Обычный 6 8" xfId="288"/>
    <cellStyle name="Обычный 6 9" xfId="289"/>
    <cellStyle name="Обычный 61" xfId="290"/>
    <cellStyle name="Обычный 61 2" xfId="291"/>
    <cellStyle name="Обычный 61 3" xfId="292"/>
    <cellStyle name="Обычный 61 4" xfId="293"/>
    <cellStyle name="Обычный 61 5" xfId="294"/>
    <cellStyle name="Обычный 62" xfId="295"/>
    <cellStyle name="Обычный 62 2" xfId="296"/>
    <cellStyle name="Обычный 62 3" xfId="297"/>
    <cellStyle name="Обычный 63" xfId="298"/>
    <cellStyle name="Обычный 63 2" xfId="299"/>
    <cellStyle name="Обычный 63 3" xfId="300"/>
    <cellStyle name="Обычный 66" xfId="301"/>
    <cellStyle name="Обычный 66 2" xfId="302"/>
    <cellStyle name="Обычный 66 3" xfId="303"/>
    <cellStyle name="Обычный 67" xfId="304"/>
    <cellStyle name="Обычный 68" xfId="305"/>
    <cellStyle name="Обычный 69" xfId="306"/>
    <cellStyle name="Обычный 7" xfId="307"/>
    <cellStyle name="Обычный 7 10" xfId="308"/>
    <cellStyle name="Обычный 7 11" xfId="309"/>
    <cellStyle name="Обычный 7 12" xfId="310"/>
    <cellStyle name="Обычный 7 13" xfId="311"/>
    <cellStyle name="Обычный 7 14" xfId="312"/>
    <cellStyle name="Обычный 7 15" xfId="313"/>
    <cellStyle name="Обычный 7 16" xfId="314"/>
    <cellStyle name="Обычный 7 17" xfId="315"/>
    <cellStyle name="Обычный 7 18" xfId="316"/>
    <cellStyle name="Обычный 7 19" xfId="317"/>
    <cellStyle name="Обычный 7 2" xfId="318"/>
    <cellStyle name="Обычный 7 20" xfId="319"/>
    <cellStyle name="Обычный 7 21" xfId="320"/>
    <cellStyle name="Обычный 7 22" xfId="321"/>
    <cellStyle name="Обычный 7 3" xfId="322"/>
    <cellStyle name="Обычный 7 4" xfId="323"/>
    <cellStyle name="Обычный 7 5" xfId="324"/>
    <cellStyle name="Обычный 7 6" xfId="325"/>
    <cellStyle name="Обычный 7 7" xfId="326"/>
    <cellStyle name="Обычный 7 8" xfId="327"/>
    <cellStyle name="Обычный 7 9" xfId="328"/>
    <cellStyle name="Обычный 73" xfId="329"/>
    <cellStyle name="Обычный 74" xfId="330"/>
    <cellStyle name="Обычный 8 2" xfId="331"/>
    <cellStyle name="Обычный 8 3" xfId="332"/>
    <cellStyle name="Обычный 8 4" xfId="333"/>
    <cellStyle name="Обычный 9 2" xfId="334"/>
    <cellStyle name="Обычный 9 3" xfId="335"/>
    <cellStyle name="Обычный 9 4" xfId="336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C8F2B23-018F-4F7B-ACA5-76A5E507BF1E}" type="doc">
      <dgm:prSet loTypeId="urn:microsoft.com/office/officeart/2005/8/layout/arrow5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B81B2853-E28D-47EC-8F19-F0A696E7E11A}">
      <dgm:prSet phldrT="[Текст]"/>
      <dgm:spPr/>
      <dgm:t>
        <a:bodyPr vert="vert"/>
        <a:lstStyle/>
        <a:p>
          <a:r>
            <a:rPr lang="ru-RU"/>
            <a:t>         Дебет, 43,7</a:t>
          </a:r>
        </a:p>
      </dgm:t>
    </dgm:pt>
    <dgm:pt modelId="{0F5C78A0-A30C-4DB8-977A-B1AF299C6588}" type="parTrans" cxnId="{DC0727D6-D5B1-4ADF-8560-E536FAA33A21}">
      <dgm:prSet/>
      <dgm:spPr/>
      <dgm:t>
        <a:bodyPr/>
        <a:lstStyle/>
        <a:p>
          <a:endParaRPr lang="ru-RU"/>
        </a:p>
      </dgm:t>
    </dgm:pt>
    <dgm:pt modelId="{CDAB0011-85ED-43D7-B1F9-59CCEAF7F560}" type="sibTrans" cxnId="{DC0727D6-D5B1-4ADF-8560-E536FAA33A21}">
      <dgm:prSet/>
      <dgm:spPr/>
      <dgm:t>
        <a:bodyPr/>
        <a:lstStyle/>
        <a:p>
          <a:endParaRPr lang="ru-RU"/>
        </a:p>
      </dgm:t>
    </dgm:pt>
    <dgm:pt modelId="{ED84B52B-890A-4312-9174-F5FDE6EF3F94}">
      <dgm:prSet phldrT="[Текст]"/>
      <dgm:spPr/>
      <dgm:t>
        <a:bodyPr/>
        <a:lstStyle/>
        <a:p>
          <a:r>
            <a:rPr lang="ru-RU"/>
            <a:t>Кредит, 51,3</a:t>
          </a:r>
        </a:p>
      </dgm:t>
    </dgm:pt>
    <dgm:pt modelId="{EC724632-5A6B-4C9E-9F6B-3656B620165B}" type="parTrans" cxnId="{EA256FE3-AEA7-4479-AB02-8405D1C0653C}">
      <dgm:prSet/>
      <dgm:spPr/>
      <dgm:t>
        <a:bodyPr/>
        <a:lstStyle/>
        <a:p>
          <a:endParaRPr lang="ru-RU"/>
        </a:p>
      </dgm:t>
    </dgm:pt>
    <dgm:pt modelId="{B65ADE41-35F6-47E8-AC49-0B95C63C62DF}" type="sibTrans" cxnId="{EA256FE3-AEA7-4479-AB02-8405D1C0653C}">
      <dgm:prSet/>
      <dgm:spPr/>
      <dgm:t>
        <a:bodyPr/>
        <a:lstStyle/>
        <a:p>
          <a:endParaRPr lang="ru-RU"/>
        </a:p>
      </dgm:t>
    </dgm:pt>
    <dgm:pt modelId="{06208EB1-3C64-4305-855F-337BFA2819A4}">
      <dgm:prSet phldrT="[Текст]"/>
      <dgm:spPr/>
      <dgm:t>
        <a:bodyPr/>
        <a:lstStyle/>
        <a:p>
          <a:r>
            <a:rPr lang="ru-RU"/>
            <a:t>Склад, 32,5</a:t>
          </a:r>
        </a:p>
      </dgm:t>
    </dgm:pt>
    <dgm:pt modelId="{B69EB112-0AFE-47DD-AFF9-EC83A54493DD}" type="parTrans" cxnId="{3B5986C0-417A-44FD-A5E5-E62DBA598454}">
      <dgm:prSet/>
      <dgm:spPr/>
      <dgm:t>
        <a:bodyPr/>
        <a:lstStyle/>
        <a:p>
          <a:endParaRPr lang="ru-RU"/>
        </a:p>
      </dgm:t>
    </dgm:pt>
    <dgm:pt modelId="{F5F1CACB-EE68-46D7-AE89-9B966B8971CE}" type="sibTrans" cxnId="{3B5986C0-417A-44FD-A5E5-E62DBA598454}">
      <dgm:prSet/>
      <dgm:spPr/>
      <dgm:t>
        <a:bodyPr/>
        <a:lstStyle/>
        <a:p>
          <a:endParaRPr lang="ru-RU"/>
        </a:p>
      </dgm:t>
    </dgm:pt>
    <dgm:pt modelId="{69E22A6C-7196-40F7-9CCE-206263DA6108}" type="pres">
      <dgm:prSet presAssocID="{AC8F2B23-018F-4F7B-ACA5-76A5E507BF1E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ru-RU"/>
        </a:p>
      </dgm:t>
    </dgm:pt>
    <dgm:pt modelId="{1D4B7934-FDE7-4CA5-B02D-FF97DF4CE52A}" type="pres">
      <dgm:prSet presAssocID="{B81B2853-E28D-47EC-8F19-F0A696E7E11A}" presName="arrow" presStyleLbl="node1" presStyleIdx="0" presStyleCnt="3" custAng="16200000" custScaleX="108467" custScaleY="136199" custRadScaleRad="87686" custRadScaleInc="-10864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D20C7E17-0B1A-428E-B454-92E98EC7F97F}" type="pres">
      <dgm:prSet presAssocID="{ED84B52B-890A-4312-9174-F5FDE6EF3F94}" presName="arrow" presStyleLbl="node1" presStyleIdx="1" presStyleCnt="3" custAng="19800000" custScaleY="146193" custRadScaleRad="54435" custRadScaleInc="73603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  <dgm:pt modelId="{18A025B6-8E72-4565-A41A-19D2D46B0A6E}" type="pres">
      <dgm:prSet presAssocID="{06208EB1-3C64-4305-855F-337BFA2819A4}" presName="arrow" presStyleLbl="node1" presStyleIdx="2" presStyleCnt="3" custAng="1800000" custScaleY="110920" custRadScaleRad="212201" custRadScaleInc="45016">
        <dgm:presLayoutVars>
          <dgm:bulletEnabled val="1"/>
        </dgm:presLayoutVars>
      </dgm:prSet>
      <dgm:spPr/>
      <dgm:t>
        <a:bodyPr/>
        <a:lstStyle/>
        <a:p>
          <a:endParaRPr lang="ru-RU"/>
        </a:p>
      </dgm:t>
    </dgm:pt>
  </dgm:ptLst>
  <dgm:cxnLst>
    <dgm:cxn modelId="{FE6C25E1-9A34-48DF-B40E-267A3754DFF3}" type="presOf" srcId="{ED84B52B-890A-4312-9174-F5FDE6EF3F94}" destId="{D20C7E17-0B1A-428E-B454-92E98EC7F97F}" srcOrd="0" destOrd="0" presId="urn:microsoft.com/office/officeart/2005/8/layout/arrow5"/>
    <dgm:cxn modelId="{96110162-B9AA-4266-8121-4B050BCACD1A}" type="presOf" srcId="{AC8F2B23-018F-4F7B-ACA5-76A5E507BF1E}" destId="{69E22A6C-7196-40F7-9CCE-206263DA6108}" srcOrd="0" destOrd="0" presId="urn:microsoft.com/office/officeart/2005/8/layout/arrow5"/>
    <dgm:cxn modelId="{3AEE1773-3964-4A10-9BE9-A3A94E059871}" type="presOf" srcId="{06208EB1-3C64-4305-855F-337BFA2819A4}" destId="{18A025B6-8E72-4565-A41A-19D2D46B0A6E}" srcOrd="0" destOrd="0" presId="urn:microsoft.com/office/officeart/2005/8/layout/arrow5"/>
    <dgm:cxn modelId="{DC0727D6-D5B1-4ADF-8560-E536FAA33A21}" srcId="{AC8F2B23-018F-4F7B-ACA5-76A5E507BF1E}" destId="{B81B2853-E28D-47EC-8F19-F0A696E7E11A}" srcOrd="0" destOrd="0" parTransId="{0F5C78A0-A30C-4DB8-977A-B1AF299C6588}" sibTransId="{CDAB0011-85ED-43D7-B1F9-59CCEAF7F560}"/>
    <dgm:cxn modelId="{EA256FE3-AEA7-4479-AB02-8405D1C0653C}" srcId="{AC8F2B23-018F-4F7B-ACA5-76A5E507BF1E}" destId="{ED84B52B-890A-4312-9174-F5FDE6EF3F94}" srcOrd="1" destOrd="0" parTransId="{EC724632-5A6B-4C9E-9F6B-3656B620165B}" sibTransId="{B65ADE41-35F6-47E8-AC49-0B95C63C62DF}"/>
    <dgm:cxn modelId="{516DF6B5-AC88-4F1D-B790-ABF658C22005}" type="presOf" srcId="{B81B2853-E28D-47EC-8F19-F0A696E7E11A}" destId="{1D4B7934-FDE7-4CA5-B02D-FF97DF4CE52A}" srcOrd="0" destOrd="0" presId="urn:microsoft.com/office/officeart/2005/8/layout/arrow5"/>
    <dgm:cxn modelId="{3B5986C0-417A-44FD-A5E5-E62DBA598454}" srcId="{AC8F2B23-018F-4F7B-ACA5-76A5E507BF1E}" destId="{06208EB1-3C64-4305-855F-337BFA2819A4}" srcOrd="2" destOrd="0" parTransId="{B69EB112-0AFE-47DD-AFF9-EC83A54493DD}" sibTransId="{F5F1CACB-EE68-46D7-AE89-9B966B8971CE}"/>
    <dgm:cxn modelId="{8F1E8B21-9EE8-40EF-A447-688F3F00B25B}" type="presParOf" srcId="{69E22A6C-7196-40F7-9CCE-206263DA6108}" destId="{1D4B7934-FDE7-4CA5-B02D-FF97DF4CE52A}" srcOrd="0" destOrd="0" presId="urn:microsoft.com/office/officeart/2005/8/layout/arrow5"/>
    <dgm:cxn modelId="{68EEB197-B503-4AD4-AA18-7C561D672BD8}" type="presParOf" srcId="{69E22A6C-7196-40F7-9CCE-206263DA6108}" destId="{D20C7E17-0B1A-428E-B454-92E98EC7F97F}" srcOrd="1" destOrd="0" presId="urn:microsoft.com/office/officeart/2005/8/layout/arrow5"/>
    <dgm:cxn modelId="{F1823D1D-B281-4D57-AD7D-773EB55DD7DD}" type="presParOf" srcId="{69E22A6C-7196-40F7-9CCE-206263DA6108}" destId="{18A025B6-8E72-4565-A41A-19D2D46B0A6E}" srcOrd="2" destOrd="0" presId="urn:microsoft.com/office/officeart/2005/8/layout/arrow5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1D4B7934-FDE7-4CA5-B02D-FF97DF4CE52A}">
      <dsp:nvSpPr>
        <dsp:cNvPr id="0" name=""/>
        <dsp:cNvSpPr/>
      </dsp:nvSpPr>
      <dsp:spPr>
        <a:xfrm rot="16200000">
          <a:off x="1361636" y="-148973"/>
          <a:ext cx="1486764" cy="1866889"/>
        </a:xfrm>
        <a:prstGeom prst="down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vert" wrap="square" lIns="113792" tIns="113792" rIns="113792" bIns="113792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600" kern="1200"/>
            <a:t>         Дебет, 43,7</a:t>
          </a:r>
        </a:p>
      </dsp:txBody>
      <dsp:txXfrm rot="16200000">
        <a:off x="1361636" y="-148973"/>
        <a:ext cx="1486764" cy="1866889"/>
      </dsp:txXfrm>
    </dsp:sp>
    <dsp:sp modelId="{D20C7E17-0B1A-428E-B454-92E98EC7F97F}">
      <dsp:nvSpPr>
        <dsp:cNvPr id="0" name=""/>
        <dsp:cNvSpPr/>
      </dsp:nvSpPr>
      <dsp:spPr>
        <a:xfrm rot="5400000">
          <a:off x="1364338" y="1002596"/>
          <a:ext cx="1370707" cy="2003877"/>
        </a:xfrm>
        <a:prstGeom prst="down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113792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600" kern="1200"/>
            <a:t>Кредит, 51,3</a:t>
          </a:r>
        </a:p>
      </dsp:txBody>
      <dsp:txXfrm rot="5400000">
        <a:off x="1364338" y="1002596"/>
        <a:ext cx="1370707" cy="2003877"/>
      </dsp:txXfrm>
    </dsp:sp>
    <dsp:sp modelId="{18A025B6-8E72-4565-A41A-19D2D46B0A6E}">
      <dsp:nvSpPr>
        <dsp:cNvPr id="0" name=""/>
        <dsp:cNvSpPr/>
      </dsp:nvSpPr>
      <dsp:spPr>
        <a:xfrm rot="16200000">
          <a:off x="74840" y="15594"/>
          <a:ext cx="1370707" cy="1520388"/>
        </a:xfrm>
        <a:prstGeom prst="down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113792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600" kern="1200"/>
            <a:t>Склад, 32,5</a:t>
          </a:r>
        </a:p>
      </dsp:txBody>
      <dsp:txXfrm rot="16200000">
        <a:off x="74840" y="15594"/>
        <a:ext cx="1370707" cy="152038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5">
  <dgm:title val=""/>
  <dgm:desc val=""/>
  <dgm:catLst>
    <dgm:cat type="relationship" pri="6000"/>
    <dgm:cat type="process" pri="31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lte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0.1"/>
          <dgm:constr type="sibSp" refType="h" op="lte" fact="0.1"/>
          <dgm:constr type="diam" refType="w" refFor="ch" refPtType="node" op="equ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-0.2"/>
          <dgm:constr type="sibSp" refType="h" op="lte" fact="0.1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-0.1"/>
          <dgm:constr type="sibSp" refType="h" op="lte" fact="0.1"/>
        </dgm:constrLst>
      </dgm:if>
      <dgm:if name="Name13" axis="ch" ptType="node" func="cnt" op="equ" val="7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-0.1"/>
          <dgm:constr type="sibSp" refType="h" op="lte" fact="0.1"/>
        </dgm:constrLst>
      </dgm:if>
      <dgm:if name="Name14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/>
          <dgm:constr type="sibSp" refType="h" op="lte" fact="0.1"/>
        </dgm:constrLst>
      </dgm:if>
      <dgm:if name="Name15" axis="ch" ptType="node" func="cnt" op="gte" val="9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-0.1"/>
          <dgm:constr type="sibSp" refType="h" op="lte" fact="0.1"/>
        </dgm:constrLst>
      </dgm:if>
      <dgm:else name="Name16">
        <dgm:constrLst>
          <dgm:constr type="primFontSz" for="ch" ptType="node" op="equ" val="65"/>
          <dgm:constr type="w" for="ch" ptType="node" refType="w"/>
          <dgm:constr type="h" for="ch" ptType="node" refType="w" refFor="ch" refPtType="node" op="equ"/>
          <dgm:constr type="sibSp" refType="w" refFor="ch" refPtType="node" fact="-0.35"/>
        </dgm:constrLst>
      </dgm:else>
    </dgm:choose>
    <dgm:ruleLst/>
    <dgm:forEach name="Name17" axis="ch" ptType="node">
      <dgm:layoutNode name="arrow">
        <dgm:varLst>
          <dgm:bulletEnabled val="1"/>
        </dgm:varLst>
        <dgm:alg type="tx"/>
        <dgm:shape xmlns:r="http://schemas.openxmlformats.org/officeDocument/2006/relationships" type="down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133350</xdr:rowOff>
    </xdr:from>
    <xdr:to>
      <xdr:col>8</xdr:col>
      <xdr:colOff>419100</xdr:colOff>
      <xdr:row>16</xdr:row>
      <xdr:rowOff>19050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1</xdr:col>
      <xdr:colOff>161925</xdr:colOff>
      <xdr:row>10</xdr:row>
      <xdr:rowOff>81501</xdr:rowOff>
    </xdr:from>
    <xdr:ext cx="1000125" cy="709073"/>
    <xdr:sp macro="" textlink="">
      <xdr:nvSpPr>
        <xdr:cNvPr id="3" name="Прямоугольник 2"/>
        <xdr:cNvSpPr/>
      </xdr:nvSpPr>
      <xdr:spPr>
        <a:xfrm>
          <a:off x="771525" y="1986501"/>
          <a:ext cx="1000125" cy="7090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Цикл </a:t>
          </a:r>
          <a:br>
            <a:rPr lang="ru-RU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</a:br>
          <a:r>
            <a:rPr lang="ru-RU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25 дней</a:t>
          </a:r>
        </a:p>
      </xdr:txBody>
    </xdr:sp>
    <xdr:clientData/>
  </xdr:oneCellAnchor>
  <xdr:twoCellAnchor>
    <xdr:from>
      <xdr:col>1</xdr:col>
      <xdr:colOff>133351</xdr:colOff>
      <xdr:row>4</xdr:row>
      <xdr:rowOff>28574</xdr:rowOff>
    </xdr:from>
    <xdr:to>
      <xdr:col>1</xdr:col>
      <xdr:colOff>133351</xdr:colOff>
      <xdr:row>14</xdr:row>
      <xdr:rowOff>76199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-233362" y="1766887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581026</xdr:colOff>
      <xdr:row>7</xdr:row>
      <xdr:rowOff>0</xdr:rowOff>
    </xdr:from>
    <xdr:to>
      <xdr:col>2</xdr:col>
      <xdr:colOff>581026</xdr:colOff>
      <xdr:row>14</xdr:row>
      <xdr:rowOff>66675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1100138" y="2033588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</xdr:row>
      <xdr:rowOff>66675</xdr:rowOff>
    </xdr:from>
    <xdr:to>
      <xdr:col>6</xdr:col>
      <xdr:colOff>85725</xdr:colOff>
      <xdr:row>14</xdr:row>
      <xdr:rowOff>28575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2714625" y="1666875"/>
          <a:ext cx="2057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D32" sqref="D32"/>
    </sheetView>
  </sheetViews>
  <sheetFormatPr defaultRowHeight="15"/>
  <cols>
    <col min="1" max="1" width="41.140625" style="2" customWidth="1"/>
    <col min="2" max="2" width="10.7109375" style="2" customWidth="1"/>
    <col min="3" max="3" width="5.28515625" style="1" customWidth="1"/>
    <col min="4" max="4" width="36.28515625" style="1" customWidth="1"/>
    <col min="5" max="6" width="10.7109375" style="1" customWidth="1"/>
    <col min="7" max="16384" width="9.140625" style="1"/>
  </cols>
  <sheetData>
    <row r="1" spans="1:6">
      <c r="A1" s="30" t="s">
        <v>0</v>
      </c>
      <c r="B1" s="30"/>
      <c r="D1" s="31" t="s">
        <v>1</v>
      </c>
      <c r="E1" s="31"/>
      <c r="F1" s="31"/>
    </row>
    <row r="2" spans="1:6">
      <c r="B2" s="3">
        <v>2010</v>
      </c>
      <c r="D2" s="2"/>
      <c r="E2" s="32">
        <v>2010</v>
      </c>
      <c r="F2" s="32"/>
    </row>
    <row r="3" spans="1:6">
      <c r="A3" s="2" t="s">
        <v>2</v>
      </c>
      <c r="B3" s="4">
        <f>34588984/1000</f>
        <v>34588.983999999997</v>
      </c>
      <c r="D3" s="2" t="s">
        <v>3</v>
      </c>
      <c r="E3" s="4"/>
      <c r="F3" s="4">
        <f>247395/1000</f>
        <v>247.39500000000001</v>
      </c>
    </row>
    <row r="4" spans="1:6">
      <c r="A4" s="2" t="s">
        <v>4</v>
      </c>
      <c r="B4" s="4">
        <f>32696693/1000</f>
        <v>32696.692999999999</v>
      </c>
      <c r="D4" s="5" t="s">
        <v>5</v>
      </c>
      <c r="E4" s="6"/>
      <c r="F4" s="6"/>
    </row>
    <row r="5" spans="1:6">
      <c r="A5" s="7" t="s">
        <v>6</v>
      </c>
      <c r="B5" s="8">
        <f>B3-B4</f>
        <v>1892.2909999999974</v>
      </c>
      <c r="D5" s="9" t="s">
        <v>7</v>
      </c>
      <c r="E5" s="10">
        <f>2914525/1000</f>
        <v>2914.5250000000001</v>
      </c>
      <c r="F5" s="10"/>
    </row>
    <row r="6" spans="1:6">
      <c r="A6" s="2" t="s">
        <v>8</v>
      </c>
      <c r="B6" s="4">
        <f>(4858+424)/1000</f>
        <v>5.282</v>
      </c>
      <c r="D6" s="9" t="s">
        <v>9</v>
      </c>
      <c r="E6" s="10">
        <f>4138629/1000</f>
        <v>4138.6289999999999</v>
      </c>
      <c r="F6" s="10"/>
    </row>
    <row r="7" spans="1:6">
      <c r="A7" s="2" t="s">
        <v>10</v>
      </c>
      <c r="B7" s="4">
        <f>(1407858+39259+12395)/1000</f>
        <v>1459.5119999999999</v>
      </c>
      <c r="D7" s="9" t="s">
        <v>11</v>
      </c>
      <c r="E7" s="10">
        <f>1155551/1000</f>
        <v>1155.5509999999999</v>
      </c>
      <c r="F7" s="10"/>
    </row>
    <row r="8" spans="1:6">
      <c r="A8" s="7" t="s">
        <v>12</v>
      </c>
      <c r="B8" s="8">
        <f>B5+B6-B7</f>
        <v>438.06099999999742</v>
      </c>
      <c r="D8" s="9" t="s">
        <v>13</v>
      </c>
      <c r="E8" s="10">
        <f>(381383+81992+164557)/1000</f>
        <v>627.93200000000002</v>
      </c>
      <c r="F8" s="10"/>
    </row>
    <row r="9" spans="1:6">
      <c r="A9" s="2" t="s">
        <v>14</v>
      </c>
      <c r="B9" s="4">
        <f>120001/1000</f>
        <v>120.001</v>
      </c>
      <c r="D9" s="7" t="s">
        <v>15</v>
      </c>
      <c r="E9" s="11"/>
      <c r="F9" s="11">
        <f>SUM(E5:E8)</f>
        <v>8836.6370000000006</v>
      </c>
    </row>
    <row r="10" spans="1:6">
      <c r="A10" s="7" t="s">
        <v>16</v>
      </c>
      <c r="B10" s="11">
        <f>B8-B9</f>
        <v>318.05999999999744</v>
      </c>
      <c r="D10" s="7" t="s">
        <v>17</v>
      </c>
      <c r="E10" s="11"/>
      <c r="F10" s="11">
        <f>SUM(F3:F9)</f>
        <v>9084.0320000000011</v>
      </c>
    </row>
    <row r="11" spans="1:6">
      <c r="D11" s="12" t="s">
        <v>18</v>
      </c>
      <c r="E11" s="13"/>
      <c r="F11" s="14">
        <f>3241182/1000</f>
        <v>3241.1819999999998</v>
      </c>
    </row>
    <row r="12" spans="1:6">
      <c r="D12" s="15" t="s">
        <v>19</v>
      </c>
      <c r="E12" s="13"/>
      <c r="F12" s="13"/>
    </row>
    <row r="13" spans="1:6">
      <c r="D13" s="9" t="s">
        <v>21</v>
      </c>
      <c r="E13" s="10">
        <f>4593694/1000</f>
        <v>4593.6940000000004</v>
      </c>
      <c r="F13" s="10"/>
    </row>
    <row r="14" spans="1:6">
      <c r="D14" s="9" t="s">
        <v>22</v>
      </c>
      <c r="E14" s="10">
        <f>(105274+531127+76537+536218)/1000</f>
        <v>1249.1559999999999</v>
      </c>
      <c r="F14" s="10"/>
    </row>
    <row r="15" spans="1:6">
      <c r="D15" s="18" t="s">
        <v>24</v>
      </c>
      <c r="E15" s="19"/>
      <c r="F15" s="19">
        <f>SUM(E13:E14)</f>
        <v>5842.85</v>
      </c>
    </row>
    <row r="16" spans="1:6">
      <c r="A16" s="16" t="s">
        <v>20</v>
      </c>
      <c r="D16" s="20" t="s">
        <v>26</v>
      </c>
      <c r="E16" s="8"/>
      <c r="F16" s="8">
        <f>SUM(F11:F15)</f>
        <v>9084.0319999999992</v>
      </c>
    </row>
    <row r="18" spans="1:7">
      <c r="A18" s="33" t="s">
        <v>40</v>
      </c>
      <c r="D18" s="21" t="s">
        <v>33</v>
      </c>
    </row>
    <row r="19" spans="1:7">
      <c r="A19" s="2" t="s">
        <v>23</v>
      </c>
      <c r="B19" s="17">
        <f>B5/B3*100%</f>
        <v>5.4707909315867664E-2</v>
      </c>
      <c r="D19" s="1" t="s">
        <v>27</v>
      </c>
      <c r="F19" s="22">
        <f>E13/B4*365</f>
        <v>51.280363735867731</v>
      </c>
    </row>
    <row r="20" spans="1:7">
      <c r="A20" s="2" t="s">
        <v>25</v>
      </c>
      <c r="B20" s="17">
        <f>B10/B3*100%</f>
        <v>9.1954131986067434E-3</v>
      </c>
      <c r="D20" s="1" t="s">
        <v>28</v>
      </c>
      <c r="F20" s="22">
        <f>E5/B4*365</f>
        <v>32.535450144759288</v>
      </c>
    </row>
    <row r="21" spans="1:7">
      <c r="D21" s="1" t="s">
        <v>29</v>
      </c>
      <c r="F21" s="22">
        <f>E6/B3*365</f>
        <v>43.67285217166252</v>
      </c>
    </row>
    <row r="22" spans="1:7">
      <c r="A22" s="33" t="s">
        <v>34</v>
      </c>
      <c r="D22" s="1" t="s">
        <v>30</v>
      </c>
      <c r="F22" s="22">
        <f>F20+F21-F19</f>
        <v>24.927938580554077</v>
      </c>
    </row>
    <row r="23" spans="1:7">
      <c r="A23" s="2" t="s">
        <v>35</v>
      </c>
      <c r="B23" s="34">
        <f>B5/F10</f>
        <v>0.20830959204018626</v>
      </c>
    </row>
    <row r="24" spans="1:7">
      <c r="A24" s="2" t="s">
        <v>36</v>
      </c>
      <c r="B24" s="34">
        <f>B10/F11</f>
        <v>9.8130867072567185E-2</v>
      </c>
      <c r="D24" s="1" t="s">
        <v>31</v>
      </c>
      <c r="F24" s="24">
        <f>365/(F20+F21-F19)</f>
        <v>14.64220552455674</v>
      </c>
      <c r="G24" s="1" t="s">
        <v>32</v>
      </c>
    </row>
    <row r="25" spans="1:7">
      <c r="A25" s="1"/>
      <c r="B25" s="17"/>
    </row>
    <row r="26" spans="1:7">
      <c r="A26" s="23" t="s">
        <v>37</v>
      </c>
      <c r="B26" s="23"/>
      <c r="F26" s="25"/>
    </row>
    <row r="27" spans="1:7">
      <c r="A27" s="35" t="s">
        <v>38</v>
      </c>
      <c r="B27" s="36">
        <f>F9/F15</f>
        <v>1.5123847095167597</v>
      </c>
      <c r="F27" s="25"/>
    </row>
    <row r="28" spans="1:7">
      <c r="A28" s="2" t="s">
        <v>39</v>
      </c>
      <c r="B28" s="36">
        <f>(F9-E5)/F15</f>
        <v>1.0135656400557949</v>
      </c>
    </row>
    <row r="29" spans="1:7">
      <c r="A29" s="26"/>
      <c r="B29" s="26"/>
      <c r="F29" s="29"/>
    </row>
    <row r="30" spans="1:7">
      <c r="A30" s="27"/>
      <c r="B30" s="28"/>
      <c r="F30" s="29"/>
    </row>
    <row r="31" spans="1:7">
      <c r="F31" s="29"/>
    </row>
  </sheetData>
  <mergeCells count="3">
    <mergeCell ref="A1:B1"/>
    <mergeCell ref="D1:F1"/>
    <mergeCell ref="E2:F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F33" sqref="F3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INGRAM MICRO INC.</vt:lpstr>
      <vt:lpstr>Цикл оборотного капитала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2011-06-06T06:14:59Z</dcterms:created>
  <dcterms:modified xsi:type="dcterms:W3CDTF">2011-06-06T09:38:14Z</dcterms:modified>
</cp:coreProperties>
</file>