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 activeTab="4"/>
  </bookViews>
  <sheets>
    <sheet name="00. Баланс" sheetId="5" r:id="rId1"/>
    <sheet name="04. Отчеты" sheetId="2" r:id="rId2"/>
    <sheet name="09. Цикл" sheetId="1" r:id="rId3"/>
    <sheet name="10. Запасы" sheetId="4" r:id="rId4"/>
    <sheet name="12. ROI" sheetId="7" r:id="rId5"/>
  </sheets>
  <calcPr calcId="125725"/>
</workbook>
</file>

<file path=xl/calcChain.xml><?xml version="1.0" encoding="utf-8"?>
<calcChain xmlns="http://schemas.openxmlformats.org/spreadsheetml/2006/main">
  <c r="B15" i="7"/>
  <c r="E13"/>
  <c r="E12"/>
  <c r="F14" s="1"/>
  <c r="F10"/>
  <c r="B8"/>
  <c r="E7"/>
  <c r="E6"/>
  <c r="B6"/>
  <c r="E5"/>
  <c r="B5"/>
  <c r="E4"/>
  <c r="B3"/>
  <c r="F2"/>
  <c r="B2"/>
  <c r="B4" s="1"/>
  <c r="B7" s="1"/>
  <c r="B9" s="1"/>
  <c r="E13" i="4"/>
  <c r="E12"/>
  <c r="F10"/>
  <c r="B8"/>
  <c r="E7"/>
  <c r="E6"/>
  <c r="B6"/>
  <c r="E5"/>
  <c r="B5"/>
  <c r="E4"/>
  <c r="B17" s="1"/>
  <c r="B4"/>
  <c r="B7" s="1"/>
  <c r="B9" s="1"/>
  <c r="B3"/>
  <c r="F2"/>
  <c r="B2"/>
  <c r="E13" i="2"/>
  <c r="E12"/>
  <c r="F10"/>
  <c r="E7"/>
  <c r="B8"/>
  <c r="E6"/>
  <c r="E5"/>
  <c r="B6"/>
  <c r="E4"/>
  <c r="B5"/>
  <c r="F2"/>
  <c r="B3"/>
  <c r="B2"/>
  <c r="F15" i="7" l="1"/>
  <c r="F8"/>
  <c r="F9" s="1"/>
  <c r="F8" i="4"/>
  <c r="F14"/>
  <c r="F9"/>
  <c r="F15"/>
  <c r="F14" i="2"/>
  <c r="F15"/>
  <c r="B4"/>
  <c r="F8"/>
  <c r="B7" l="1"/>
  <c r="B9" s="1"/>
  <c r="F9"/>
</calcChain>
</file>

<file path=xl/sharedStrings.xml><?xml version="1.0" encoding="utf-8"?>
<sst xmlns="http://schemas.openxmlformats.org/spreadsheetml/2006/main" count="103" uniqueCount="47">
  <si>
    <t>Поступление товаров 
на склад (день 0-й)</t>
  </si>
  <si>
    <t>Отгрузка товаров клиенту (день 33-й)</t>
  </si>
  <si>
    <t>Оплата клиентом полученной продукции (день 77-й)</t>
  </si>
  <si>
    <t>Баланс</t>
  </si>
  <si>
    <t>Продажи</t>
  </si>
  <si>
    <t>Основные средства</t>
  </si>
  <si>
    <t>Валовая прибыль</t>
  </si>
  <si>
    <t>Прочие доходы</t>
  </si>
  <si>
    <t>Складские запасы</t>
  </si>
  <si>
    <t>Прочие расходы</t>
  </si>
  <si>
    <t>Дебиторская задолженность</t>
  </si>
  <si>
    <t>Доход от операций</t>
  </si>
  <si>
    <t>Наличные средства</t>
  </si>
  <si>
    <t>Налоги</t>
  </si>
  <si>
    <t>Прочие оборотные активы</t>
  </si>
  <si>
    <t>Доходы после налогообложения</t>
  </si>
  <si>
    <t>Итого оборотные активы</t>
  </si>
  <si>
    <t>Итого активы</t>
  </si>
  <si>
    <t>Уставный капитал</t>
  </si>
  <si>
    <t>Краткосрочные обязательства</t>
  </si>
  <si>
    <t>Счета к оплате</t>
  </si>
  <si>
    <t>Прочее</t>
  </si>
  <si>
    <t>Итого капитал</t>
  </si>
  <si>
    <t>Себестоимость</t>
  </si>
  <si>
    <t>Все цифры в млн. $</t>
  </si>
  <si>
    <t>Итого краткосрочные об-ва</t>
  </si>
  <si>
    <t>Отчет о прибылях и убытках</t>
  </si>
  <si>
    <t>2010 г.</t>
  </si>
  <si>
    <t>Оборотные активы</t>
  </si>
  <si>
    <t xml:space="preserve">Товарные запасы в днях хранения = </t>
  </si>
  <si>
    <t xml:space="preserve">                                                    = складские запасы * 365 / себестоимость реализованных товаров</t>
  </si>
  <si>
    <t>дня</t>
  </si>
  <si>
    <t>Активы</t>
  </si>
  <si>
    <t>Капитал</t>
  </si>
  <si>
    <t>Внеоборотные</t>
  </si>
  <si>
    <t>Собственный</t>
  </si>
  <si>
    <t>активы</t>
  </si>
  <si>
    <t>капитал</t>
  </si>
  <si>
    <t>Долгосрочные</t>
  </si>
  <si>
    <t>обязательства</t>
  </si>
  <si>
    <t>Оборотные</t>
  </si>
  <si>
    <t>Краткосрочные</t>
  </si>
  <si>
    <t>Рентабельность акционерного капитала (ROI) =</t>
  </si>
  <si>
    <t>Товарны запасы =2915*365/32 697 =</t>
  </si>
  <si>
    <t xml:space="preserve">                                     ROI = 318 / 3241 =</t>
  </si>
  <si>
    <t>= доходы после налогообложения /</t>
  </si>
  <si>
    <t>акционерный капитал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</si>
</sst>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38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4" borderId="0" xfId="0" applyFill="1" applyAlignment="1">
      <alignment vertical="top" wrapText="1"/>
    </xf>
    <xf numFmtId="3" fontId="0" fillId="4" borderId="0" xfId="0" applyNumberFormat="1" applyFill="1" applyAlignment="1">
      <alignment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0" fillId="4" borderId="0" xfId="0" applyNumberForma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4" borderId="0" xfId="0" applyNumberFormat="1" applyFont="1" applyFill="1" applyAlignment="1">
      <alignment vertical="top" wrapText="1"/>
    </xf>
    <xf numFmtId="0" fontId="0" fillId="4" borderId="0" xfId="0" applyFill="1" applyAlignment="1">
      <alignment vertical="top"/>
    </xf>
    <xf numFmtId="2" fontId="0" fillId="0" borderId="0" xfId="0" applyNumberFormat="1" applyAlignment="1">
      <alignment vertical="top"/>
    </xf>
    <xf numFmtId="0" fontId="0" fillId="3" borderId="0" xfId="0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6" borderId="0" xfId="0" applyFill="1" applyAlignment="1">
      <alignment vertical="top"/>
    </xf>
    <xf numFmtId="0" fontId="0" fillId="6" borderId="0" xfId="0" applyFill="1" applyAlignment="1">
      <alignment vertical="top" wrapText="1"/>
    </xf>
    <xf numFmtId="2" fontId="0" fillId="6" borderId="0" xfId="0" applyNumberFormat="1" applyFill="1" applyAlignment="1">
      <alignment vertical="top"/>
    </xf>
    <xf numFmtId="49" fontId="0" fillId="6" borderId="0" xfId="0" applyNumberFormat="1" applyFill="1" applyAlignment="1">
      <alignment vertical="top"/>
    </xf>
    <xf numFmtId="164" fontId="0" fillId="0" borderId="0" xfId="0" applyNumberFormat="1" applyAlignment="1">
      <alignment vertical="top" wrapText="1"/>
    </xf>
    <xf numFmtId="0" fontId="6" fillId="0" borderId="0" xfId="0" applyFont="1"/>
    <xf numFmtId="0" fontId="6" fillId="3" borderId="2" xfId="0" applyFont="1" applyFill="1" applyBorder="1" applyAlignment="1"/>
    <xf numFmtId="0" fontId="6" fillId="3" borderId="8" xfId="0" applyFont="1" applyFill="1" applyBorder="1" applyAlignment="1"/>
    <xf numFmtId="0" fontId="6" fillId="7" borderId="2" xfId="0" applyFont="1" applyFill="1" applyBorder="1" applyAlignment="1"/>
    <xf numFmtId="0" fontId="6" fillId="7" borderId="3" xfId="0" applyFont="1" applyFill="1" applyBorder="1" applyAlignment="1"/>
    <xf numFmtId="0" fontId="6" fillId="3" borderId="6" xfId="0" applyFont="1" applyFill="1" applyBorder="1" applyAlignment="1"/>
    <xf numFmtId="0" fontId="6" fillId="3" borderId="1" xfId="0" applyFont="1" applyFill="1" applyBorder="1" applyAlignment="1"/>
    <xf numFmtId="0" fontId="6" fillId="7" borderId="4" xfId="0" applyFont="1" applyFill="1" applyBorder="1" applyAlignment="1"/>
    <xf numFmtId="0" fontId="6" fillId="7" borderId="5" xfId="0" applyFont="1" applyFill="1" applyBorder="1" applyAlignment="1"/>
    <xf numFmtId="0" fontId="6" fillId="3" borderId="3" xfId="0" applyFont="1" applyFill="1" applyBorder="1" applyAlignment="1"/>
    <xf numFmtId="0" fontId="6" fillId="7" borderId="1" xfId="0" applyFont="1" applyFill="1" applyBorder="1" applyAlignment="1"/>
    <xf numFmtId="0" fontId="6" fillId="7" borderId="7" xfId="0" applyFont="1" applyFill="1" applyBorder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6" fillId="3" borderId="7" xfId="0" applyFont="1" applyFill="1" applyBorder="1" applyAlignment="1"/>
    <xf numFmtId="0" fontId="6" fillId="7" borderId="6" xfId="0" applyFont="1" applyFill="1" applyBorder="1" applyAlignment="1"/>
    <xf numFmtId="0" fontId="6" fillId="3" borderId="0" xfId="0" applyFont="1" applyFill="1"/>
    <xf numFmtId="0" fontId="6" fillId="7" borderId="0" xfId="0" applyFont="1" applyFill="1"/>
    <xf numFmtId="165" fontId="0" fillId="0" borderId="0" xfId="337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4" borderId="0" xfId="0" applyFont="1" applyFill="1" applyAlignment="1">
      <alignment vertical="top" wrapText="1"/>
    </xf>
    <xf numFmtId="3" fontId="5" fillId="4" borderId="0" xfId="0" applyNumberFormat="1" applyFont="1" applyFill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0" fontId="0" fillId="0" borderId="0" xfId="0" applyAlignment="1">
      <alignment horizontal="right" vertical="top"/>
    </xf>
    <xf numFmtId="0" fontId="6" fillId="3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0" fillId="3" borderId="0" xfId="0" applyFill="1" applyAlignment="1">
      <alignment horizontal="center" vertical="top" wrapText="1"/>
    </xf>
  </cellXfs>
  <cellStyles count="338">
    <cellStyle name="Обычный" xfId="0" builtinId="0"/>
    <cellStyle name="Обычный 10" xfId="2"/>
    <cellStyle name="Обычный 10 10" xfId="3"/>
    <cellStyle name="Обычный 10 11" xfId="4"/>
    <cellStyle name="Обычный 10 12" xfId="5"/>
    <cellStyle name="Обычный 10 13" xfId="6"/>
    <cellStyle name="Обычный 10 14" xfId="7"/>
    <cellStyle name="Обычный 10 15" xfId="8"/>
    <cellStyle name="Обычный 10 16" xfId="9"/>
    <cellStyle name="Обычный 10 17" xfId="10"/>
    <cellStyle name="Обычный 10 18" xfId="11"/>
    <cellStyle name="Обычный 10 19" xfId="12"/>
    <cellStyle name="Обычный 10 2" xfId="13"/>
    <cellStyle name="Обычный 10 3" xfId="14"/>
    <cellStyle name="Обычный 10 4" xfId="15"/>
    <cellStyle name="Обычный 10 5" xfId="16"/>
    <cellStyle name="Обычный 10 6" xfId="17"/>
    <cellStyle name="Обычный 10 7" xfId="18"/>
    <cellStyle name="Обычный 10 8" xfId="19"/>
    <cellStyle name="Обычный 10 9" xfId="20"/>
    <cellStyle name="Обычный 11" xfId="21"/>
    <cellStyle name="Обычный 11 10" xfId="22"/>
    <cellStyle name="Обычный 11 11" xfId="23"/>
    <cellStyle name="Обычный 11 12" xfId="24"/>
    <cellStyle name="Обычный 11 13" xfId="25"/>
    <cellStyle name="Обычный 11 14" xfId="26"/>
    <cellStyle name="Обычный 11 15" xfId="27"/>
    <cellStyle name="Обычный 11 16" xfId="28"/>
    <cellStyle name="Обычный 11 17" xfId="29"/>
    <cellStyle name="Обычный 11 18" xfId="30"/>
    <cellStyle name="Обычный 11 2" xfId="31"/>
    <cellStyle name="Обычный 11 3" xfId="32"/>
    <cellStyle name="Обычный 11 4" xfId="33"/>
    <cellStyle name="Обычный 11 5" xfId="34"/>
    <cellStyle name="Обычный 11 6" xfId="35"/>
    <cellStyle name="Обычный 11 7" xfId="36"/>
    <cellStyle name="Обычный 11 8" xfId="37"/>
    <cellStyle name="Обычный 11 9" xfId="38"/>
    <cellStyle name="Обычный 12 2" xfId="39"/>
    <cellStyle name="Обычный 12 3" xfId="40"/>
    <cellStyle name="Обычный 12 4" xfId="41"/>
    <cellStyle name="Обычный 13 2" xfId="42"/>
    <cellStyle name="Обычный 13 3" xfId="43"/>
    <cellStyle name="Обычный 13 4" xfId="44"/>
    <cellStyle name="Обычный 14" xfId="45"/>
    <cellStyle name="Обычный 14 10" xfId="46"/>
    <cellStyle name="Обычный 14 11" xfId="47"/>
    <cellStyle name="Обычный 14 12" xfId="48"/>
    <cellStyle name="Обычный 14 13" xfId="49"/>
    <cellStyle name="Обычный 14 14" xfId="50"/>
    <cellStyle name="Обычный 14 15" xfId="51"/>
    <cellStyle name="Обычный 14 16" xfId="52"/>
    <cellStyle name="Обычный 14 17" xfId="53"/>
    <cellStyle name="Обычный 14 18" xfId="54"/>
    <cellStyle name="Обычный 14 2" xfId="55"/>
    <cellStyle name="Обычный 14 3" xfId="56"/>
    <cellStyle name="Обычный 14 4" xfId="57"/>
    <cellStyle name="Обычный 14 5" xfId="58"/>
    <cellStyle name="Обычный 14 6" xfId="59"/>
    <cellStyle name="Обычный 14 7" xfId="60"/>
    <cellStyle name="Обычный 14 8" xfId="61"/>
    <cellStyle name="Обычный 14 9" xfId="62"/>
    <cellStyle name="Обычный 15" xfId="63"/>
    <cellStyle name="Обычный 15 10" xfId="64"/>
    <cellStyle name="Обычный 15 11" xfId="65"/>
    <cellStyle name="Обычный 15 12" xfId="66"/>
    <cellStyle name="Обычный 15 13" xfId="67"/>
    <cellStyle name="Обычный 15 14" xfId="68"/>
    <cellStyle name="Обычный 15 15" xfId="69"/>
    <cellStyle name="Обычный 15 16" xfId="70"/>
    <cellStyle name="Обычный 15 17" xfId="71"/>
    <cellStyle name="Обычный 15 18" xfId="72"/>
    <cellStyle name="Обычный 15 2" xfId="73"/>
    <cellStyle name="Обычный 15 3" xfId="74"/>
    <cellStyle name="Обычный 15 4" xfId="75"/>
    <cellStyle name="Обычный 15 5" xfId="76"/>
    <cellStyle name="Обычный 15 6" xfId="77"/>
    <cellStyle name="Обычный 15 7" xfId="78"/>
    <cellStyle name="Обычный 15 8" xfId="79"/>
    <cellStyle name="Обычный 15 9" xfId="80"/>
    <cellStyle name="Обычный 16" xfId="81"/>
    <cellStyle name="Обычный 16 10" xfId="82"/>
    <cellStyle name="Обычный 16 11" xfId="83"/>
    <cellStyle name="Обычный 16 12" xfId="84"/>
    <cellStyle name="Обычный 16 13" xfId="85"/>
    <cellStyle name="Обычный 16 14" xfId="86"/>
    <cellStyle name="Обычный 16 15" xfId="87"/>
    <cellStyle name="Обычный 16 16" xfId="88"/>
    <cellStyle name="Обычный 16 17" xfId="89"/>
    <cellStyle name="Обычный 16 2" xfId="90"/>
    <cellStyle name="Обычный 16 3" xfId="91"/>
    <cellStyle name="Обычный 16 4" xfId="92"/>
    <cellStyle name="Обычный 16 5" xfId="93"/>
    <cellStyle name="Обычный 16 6" xfId="94"/>
    <cellStyle name="Обычный 16 7" xfId="95"/>
    <cellStyle name="Обычный 16 8" xfId="96"/>
    <cellStyle name="Обычный 16 9" xfId="97"/>
    <cellStyle name="Обычный 17" xfId="98"/>
    <cellStyle name="Обычный 18" xfId="99"/>
    <cellStyle name="Обычный 19" xfId="100"/>
    <cellStyle name="Обычный 2 2" xfId="101"/>
    <cellStyle name="Обычный 2 3" xfId="102"/>
    <cellStyle name="Обычный 2 4" xfId="103"/>
    <cellStyle name="Обычный 2 5" xfId="104"/>
    <cellStyle name="Обычный 2 6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25" xfId="111"/>
    <cellStyle name="Обычный 26" xfId="112"/>
    <cellStyle name="Обычный 27" xfId="113"/>
    <cellStyle name="Обычный 28" xfId="114"/>
    <cellStyle name="Обычный 29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0" xfId="122"/>
    <cellStyle name="Обычный 31" xfId="123"/>
    <cellStyle name="Обычный 32" xfId="124"/>
    <cellStyle name="Обычный 33" xfId="125"/>
    <cellStyle name="Обычный 34" xfId="126"/>
    <cellStyle name="Обычный 35" xfId="127"/>
    <cellStyle name="Обычный 35 10" xfId="128"/>
    <cellStyle name="Обычный 35 11" xfId="129"/>
    <cellStyle name="Обычный 35 12" xfId="130"/>
    <cellStyle name="Обычный 35 13" xfId="131"/>
    <cellStyle name="Обычный 35 14" xfId="132"/>
    <cellStyle name="Обычный 35 15" xfId="133"/>
    <cellStyle name="Обычный 35 16" xfId="134"/>
    <cellStyle name="Обычный 35 17" xfId="135"/>
    <cellStyle name="Обычный 35 2" xfId="136"/>
    <cellStyle name="Обычный 35 3" xfId="137"/>
    <cellStyle name="Обычный 35 4" xfId="138"/>
    <cellStyle name="Обычный 35 5" xfId="139"/>
    <cellStyle name="Обычный 35 6" xfId="140"/>
    <cellStyle name="Обычный 35 7" xfId="141"/>
    <cellStyle name="Обычный 35 8" xfId="142"/>
    <cellStyle name="Обычный 35 9" xfId="143"/>
    <cellStyle name="Обычный 36 2" xfId="144"/>
    <cellStyle name="Обычный 36 3" xfId="145"/>
    <cellStyle name="Обычный 36 4" xfId="146"/>
    <cellStyle name="Обычный 37" xfId="147"/>
    <cellStyle name="Обычный 37 10" xfId="148"/>
    <cellStyle name="Обычный 37 11" xfId="149"/>
    <cellStyle name="Обычный 37 12" xfId="150"/>
    <cellStyle name="Обычный 37 13" xfId="151"/>
    <cellStyle name="Обычный 37 14" xfId="152"/>
    <cellStyle name="Обычный 37 15" xfId="153"/>
    <cellStyle name="Обычный 37 2" xfId="154"/>
    <cellStyle name="Обычный 37 3" xfId="155"/>
    <cellStyle name="Обычный 37 4" xfId="156"/>
    <cellStyle name="Обычный 37 5" xfId="157"/>
    <cellStyle name="Обычный 37 6" xfId="158"/>
    <cellStyle name="Обычный 37 7" xfId="159"/>
    <cellStyle name="Обычный 37 8" xfId="160"/>
    <cellStyle name="Обычный 37 9" xfId="161"/>
    <cellStyle name="Обычный 38" xfId="162"/>
    <cellStyle name="Обычный 38 2" xfId="163"/>
    <cellStyle name="Обычный 38 3" xfId="164"/>
    <cellStyle name="Обычный 38 4" xfId="165"/>
    <cellStyle name="Обычный 38 5" xfId="166"/>
    <cellStyle name="Обычный 38 6" xfId="167"/>
    <cellStyle name="Обычный 38 7" xfId="168"/>
    <cellStyle name="Обычный 38 8" xfId="169"/>
    <cellStyle name="Обычный 39 2" xfId="170"/>
    <cellStyle name="Обычный 4" xfId="171"/>
    <cellStyle name="Обычный 4 10" xfId="172"/>
    <cellStyle name="Обычный 4 11" xfId="173"/>
    <cellStyle name="Обычный 4 12" xfId="174"/>
    <cellStyle name="Обычный 4 13" xfId="175"/>
    <cellStyle name="Обычный 4 14" xfId="176"/>
    <cellStyle name="Обычный 4 15" xfId="177"/>
    <cellStyle name="Обычный 4 16" xfId="178"/>
    <cellStyle name="Обычный 4 17" xfId="179"/>
    <cellStyle name="Обычный 4 18" xfId="180"/>
    <cellStyle name="Обычный 4 19" xfId="181"/>
    <cellStyle name="Обычный 4 2" xfId="182"/>
    <cellStyle name="Обычный 4 20" xfId="183"/>
    <cellStyle name="Обычный 4 21" xfId="184"/>
    <cellStyle name="Обычный 4 22" xfId="185"/>
    <cellStyle name="Обычный 4 23" xfId="186"/>
    <cellStyle name="Обычный 4 24" xfId="187"/>
    <cellStyle name="Обычный 4 3" xfId="188"/>
    <cellStyle name="Обычный 4 4" xfId="189"/>
    <cellStyle name="Обычный 4 5" xfId="190"/>
    <cellStyle name="Обычный 4 6" xfId="191"/>
    <cellStyle name="Обычный 4 7" xfId="192"/>
    <cellStyle name="Обычный 4 8" xfId="193"/>
    <cellStyle name="Обычный 4 9" xfId="194"/>
    <cellStyle name="Обычный 40 2" xfId="195"/>
    <cellStyle name="Обычный 41 2" xfId="196"/>
    <cellStyle name="Обычный 42" xfId="197"/>
    <cellStyle name="Обычный 42 2" xfId="198"/>
    <cellStyle name="Обычный 42 3" xfId="199"/>
    <cellStyle name="Обычный 42 4" xfId="200"/>
    <cellStyle name="Обычный 42 5" xfId="201"/>
    <cellStyle name="Обычный 42 6" xfId="202"/>
    <cellStyle name="Обычный 42 7" xfId="203"/>
    <cellStyle name="Обычный 42 8" xfId="204"/>
    <cellStyle name="Обычный 43 2" xfId="205"/>
    <cellStyle name="Обычный 44 2" xfId="206"/>
    <cellStyle name="Обычный 45" xfId="207"/>
    <cellStyle name="Обычный 45 2" xfId="208"/>
    <cellStyle name="Обычный 45 3" xfId="209"/>
    <cellStyle name="Обычный 45 4" xfId="210"/>
    <cellStyle name="Обычный 45 5" xfId="211"/>
    <cellStyle name="Обычный 45 6" xfId="212"/>
    <cellStyle name="Обычный 45 7" xfId="213"/>
    <cellStyle name="Обычный 46" xfId="214"/>
    <cellStyle name="Обычный 46 2" xfId="215"/>
    <cellStyle name="Обычный 46 3" xfId="216"/>
    <cellStyle name="Обычный 46 4" xfId="217"/>
    <cellStyle name="Обычный 46 5" xfId="218"/>
    <cellStyle name="Обычный 46 6" xfId="219"/>
    <cellStyle name="Обычный 46 7" xfId="220"/>
    <cellStyle name="Обычный 47" xfId="221"/>
    <cellStyle name="Обычный 47 2" xfId="222"/>
    <cellStyle name="Обычный 47 3" xfId="223"/>
    <cellStyle name="Обычный 47 4" xfId="224"/>
    <cellStyle name="Обычный 47 5" xfId="225"/>
    <cellStyle name="Обычный 47 6" xfId="226"/>
    <cellStyle name="Обычный 47 7" xfId="227"/>
    <cellStyle name="Обычный 48 2" xfId="228"/>
    <cellStyle name="Обычный 49" xfId="229"/>
    <cellStyle name="Обычный 49 2" xfId="230"/>
    <cellStyle name="Обычный 49 3" xfId="231"/>
    <cellStyle name="Обычный 49 4" xfId="232"/>
    <cellStyle name="Обычный 49 5" xfId="233"/>
    <cellStyle name="Обычный 49 6" xfId="234"/>
    <cellStyle name="Обычный 49 7" xfId="235"/>
    <cellStyle name="Обычный 5 2" xfId="236"/>
    <cellStyle name="Обычный 5 3" xfId="237"/>
    <cellStyle name="Обычный 5 4" xfId="238"/>
    <cellStyle name="Обычный 50 2" xfId="239"/>
    <cellStyle name="Обычный 52" xfId="240"/>
    <cellStyle name="Обычный 52 2" xfId="241"/>
    <cellStyle name="Обычный 52 3" xfId="242"/>
    <cellStyle name="Обычный 52 4" xfId="243"/>
    <cellStyle name="Обычный 52 5" xfId="244"/>
    <cellStyle name="Обычный 52 6" xfId="245"/>
    <cellStyle name="Обычный 52 7" xfId="246"/>
    <cellStyle name="Обычный 53" xfId="247"/>
    <cellStyle name="Обычный 53 2" xfId="248"/>
    <cellStyle name="Обычный 53 3" xfId="249"/>
    <cellStyle name="Обычный 53 4" xfId="250"/>
    <cellStyle name="Обычный 53 5" xfId="251"/>
    <cellStyle name="Обычный 53 6" xfId="252"/>
    <cellStyle name="Обычный 54" xfId="253"/>
    <cellStyle name="Обычный 54 2" xfId="254"/>
    <cellStyle name="Обычный 54 3" xfId="255"/>
    <cellStyle name="Обычный 54 4" xfId="256"/>
    <cellStyle name="Обычный 54 5" xfId="257"/>
    <cellStyle name="Обычный 56" xfId="258"/>
    <cellStyle name="Обычный 56 2" xfId="259"/>
    <cellStyle name="Обычный 56 3" xfId="260"/>
    <cellStyle name="Обычный 56 4" xfId="261"/>
    <cellStyle name="Обычный 56 5" xfId="262"/>
    <cellStyle name="Обычный 58" xfId="263"/>
    <cellStyle name="Обычный 58 2" xfId="264"/>
    <cellStyle name="Обычный 58 3" xfId="265"/>
    <cellStyle name="Обычный 58 4" xfId="266"/>
    <cellStyle name="Обычный 58 5" xfId="267"/>
    <cellStyle name="Обычный 6" xfId="268"/>
    <cellStyle name="Обычный 6 10" xfId="269"/>
    <cellStyle name="Обычный 6 11" xfId="270"/>
    <cellStyle name="Обычный 6 12" xfId="271"/>
    <cellStyle name="Обычный 6 13" xfId="272"/>
    <cellStyle name="Обычный 6 14" xfId="273"/>
    <cellStyle name="Обычный 6 15" xfId="274"/>
    <cellStyle name="Обычный 6 16" xfId="275"/>
    <cellStyle name="Обычный 6 17" xfId="276"/>
    <cellStyle name="Обычный 6 18" xfId="277"/>
    <cellStyle name="Обычный 6 19" xfId="278"/>
    <cellStyle name="Обычный 6 2" xfId="279"/>
    <cellStyle name="Обычный 6 20" xfId="280"/>
    <cellStyle name="Обычный 6 21" xfId="281"/>
    <cellStyle name="Обычный 6 22" xfId="282"/>
    <cellStyle name="Обычный 6 3" xfId="283"/>
    <cellStyle name="Обычный 6 4" xfId="284"/>
    <cellStyle name="Обычный 6 5" xfId="285"/>
    <cellStyle name="Обычный 6 6" xfId="286"/>
    <cellStyle name="Обычный 6 7" xfId="287"/>
    <cellStyle name="Обычный 6 8" xfId="288"/>
    <cellStyle name="Обычный 6 9" xfId="289"/>
    <cellStyle name="Обычный 61" xfId="290"/>
    <cellStyle name="Обычный 61 2" xfId="291"/>
    <cellStyle name="Обычный 61 3" xfId="292"/>
    <cellStyle name="Обычный 61 4" xfId="293"/>
    <cellStyle name="Обычный 61 5" xfId="294"/>
    <cellStyle name="Обычный 62" xfId="295"/>
    <cellStyle name="Обычный 62 2" xfId="296"/>
    <cellStyle name="Обычный 62 3" xfId="297"/>
    <cellStyle name="Обычный 63" xfId="298"/>
    <cellStyle name="Обычный 63 2" xfId="299"/>
    <cellStyle name="Обычный 63 3" xfId="300"/>
    <cellStyle name="Обычный 66" xfId="301"/>
    <cellStyle name="Обычный 66 2" xfId="302"/>
    <cellStyle name="Обычный 66 3" xfId="303"/>
    <cellStyle name="Обычный 67" xfId="304"/>
    <cellStyle name="Обычный 68" xfId="305"/>
    <cellStyle name="Обычный 69" xfId="306"/>
    <cellStyle name="Обычный 7" xfId="307"/>
    <cellStyle name="Обычный 7 10" xfId="308"/>
    <cellStyle name="Обычный 7 11" xfId="309"/>
    <cellStyle name="Обычный 7 12" xfId="310"/>
    <cellStyle name="Обычный 7 13" xfId="311"/>
    <cellStyle name="Обычный 7 14" xfId="312"/>
    <cellStyle name="Обычный 7 15" xfId="313"/>
    <cellStyle name="Обычный 7 16" xfId="314"/>
    <cellStyle name="Обычный 7 17" xfId="315"/>
    <cellStyle name="Обычный 7 18" xfId="316"/>
    <cellStyle name="Обычный 7 19" xfId="317"/>
    <cellStyle name="Обычный 7 2" xfId="318"/>
    <cellStyle name="Обычный 7 20" xfId="319"/>
    <cellStyle name="Обычный 7 21" xfId="320"/>
    <cellStyle name="Обычный 7 22" xfId="321"/>
    <cellStyle name="Обычный 7 3" xfId="322"/>
    <cellStyle name="Обычный 7 4" xfId="323"/>
    <cellStyle name="Обычный 7 5" xfId="324"/>
    <cellStyle name="Обычный 7 6" xfId="325"/>
    <cellStyle name="Обычный 7 7" xfId="326"/>
    <cellStyle name="Обычный 7 8" xfId="327"/>
    <cellStyle name="Обычный 7 9" xfId="328"/>
    <cellStyle name="Обычный 73" xfId="329"/>
    <cellStyle name="Обычный 74" xfId="330"/>
    <cellStyle name="Обычный 8 2" xfId="331"/>
    <cellStyle name="Обычный 8 3" xfId="332"/>
    <cellStyle name="Обычный 8 4" xfId="333"/>
    <cellStyle name="Обычный 9 2" xfId="334"/>
    <cellStyle name="Обычный 9 3" xfId="335"/>
    <cellStyle name="Обычный 9 4" xfId="336"/>
    <cellStyle name="Процентный" xfId="337" builtinId="5"/>
    <cellStyle name="Процент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570706</xdr:colOff>
      <xdr:row>2</xdr:row>
      <xdr:rowOff>794</xdr:rowOff>
    </xdr:from>
    <xdr:to>
      <xdr:col>0</xdr:col>
      <xdr:colOff>572294</xdr:colOff>
      <xdr:row>4</xdr:row>
      <xdr:rowOff>794</xdr:rowOff>
    </xdr:to>
    <xdr:cxnSp macro="">
      <xdr:nvCxnSpPr>
        <xdr:cNvPr id="6" name="Прямая со стрелкой 5"/>
        <xdr:cNvCxnSpPr/>
      </xdr:nvCxnSpPr>
      <xdr:spPr>
        <a:xfrm rot="5400000">
          <a:off x="381000" y="762000"/>
          <a:ext cx="381000" cy="158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704056</xdr:colOff>
      <xdr:row>2</xdr:row>
      <xdr:rowOff>794</xdr:rowOff>
    </xdr:from>
    <xdr:to>
      <xdr:col>1</xdr:col>
      <xdr:colOff>705644</xdr:colOff>
      <xdr:row>4</xdr:row>
      <xdr:rowOff>794</xdr:rowOff>
    </xdr:to>
    <xdr:cxnSp macro="">
      <xdr:nvCxnSpPr>
        <xdr:cNvPr id="7" name="Прямая со стрелкой 6"/>
        <xdr:cNvCxnSpPr/>
      </xdr:nvCxnSpPr>
      <xdr:spPr>
        <a:xfrm rot="5400000">
          <a:off x="1838325" y="762000"/>
          <a:ext cx="381000" cy="158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1051698</xdr:colOff>
      <xdr:row>2</xdr:row>
      <xdr:rowOff>794</xdr:rowOff>
    </xdr:from>
    <xdr:to>
      <xdr:col>2</xdr:col>
      <xdr:colOff>1053286</xdr:colOff>
      <xdr:row>4</xdr:row>
      <xdr:rowOff>794</xdr:rowOff>
    </xdr:to>
    <xdr:cxnSp macro="">
      <xdr:nvCxnSpPr>
        <xdr:cNvPr id="8" name="Прямая со стрелкой 7"/>
        <xdr:cNvCxnSpPr/>
      </xdr:nvCxnSpPr>
      <xdr:spPr>
        <a:xfrm rot="5400000">
          <a:off x="3777470" y="819978"/>
          <a:ext cx="381000" cy="158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6</xdr:row>
      <xdr:rowOff>0</xdr:rowOff>
    </xdr:from>
    <xdr:to>
      <xdr:col>2</xdr:col>
      <xdr:colOff>1044466</xdr:colOff>
      <xdr:row>6</xdr:row>
      <xdr:rowOff>0</xdr:rowOff>
    </xdr:to>
    <xdr:cxnSp macro="">
      <xdr:nvCxnSpPr>
        <xdr:cNvPr id="10" name="Прямая соединительная линия 9"/>
        <xdr:cNvCxnSpPr/>
      </xdr:nvCxnSpPr>
      <xdr:spPr>
        <a:xfrm>
          <a:off x="561975" y="1333500"/>
          <a:ext cx="333342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571501</xdr:colOff>
      <xdr:row>4</xdr:row>
      <xdr:rowOff>170796</xdr:rowOff>
    </xdr:from>
    <xdr:to>
      <xdr:col>0</xdr:col>
      <xdr:colOff>571501</xdr:colOff>
      <xdr:row>5</xdr:row>
      <xdr:rowOff>180972</xdr:rowOff>
    </xdr:to>
    <xdr:cxnSp macro="">
      <xdr:nvCxnSpPr>
        <xdr:cNvPr id="11" name="Прямая соединительная линия 10"/>
        <xdr:cNvCxnSpPr/>
      </xdr:nvCxnSpPr>
      <xdr:spPr>
        <a:xfrm rot="5400000">
          <a:off x="471163" y="1223634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704195</xdr:colOff>
      <xdr:row>4</xdr:row>
      <xdr:rowOff>172109</xdr:rowOff>
    </xdr:from>
    <xdr:to>
      <xdr:col>1</xdr:col>
      <xdr:colOff>704195</xdr:colOff>
      <xdr:row>5</xdr:row>
      <xdr:rowOff>182285</xdr:rowOff>
    </xdr:to>
    <xdr:cxnSp macro="">
      <xdr:nvCxnSpPr>
        <xdr:cNvPr id="17" name="Прямая соединительная линия 16"/>
        <xdr:cNvCxnSpPr/>
      </xdr:nvCxnSpPr>
      <xdr:spPr>
        <a:xfrm rot="5400000">
          <a:off x="1930788" y="1224947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1053663</xdr:colOff>
      <xdr:row>4</xdr:row>
      <xdr:rowOff>186560</xdr:rowOff>
    </xdr:from>
    <xdr:to>
      <xdr:col>2</xdr:col>
      <xdr:colOff>1053663</xdr:colOff>
      <xdr:row>6</xdr:row>
      <xdr:rowOff>6236</xdr:rowOff>
    </xdr:to>
    <xdr:cxnSp macro="">
      <xdr:nvCxnSpPr>
        <xdr:cNvPr id="18" name="Прямая соединительная линия 17"/>
        <xdr:cNvCxnSpPr/>
      </xdr:nvCxnSpPr>
      <xdr:spPr>
        <a:xfrm rot="5400000">
          <a:off x="3804256" y="1239398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571499</xdr:colOff>
      <xdr:row>5</xdr:row>
      <xdr:rowOff>0</xdr:rowOff>
    </xdr:from>
    <xdr:to>
      <xdr:col>1</xdr:col>
      <xdr:colOff>709448</xdr:colOff>
      <xdr:row>5</xdr:row>
      <xdr:rowOff>180975</xdr:rowOff>
    </xdr:to>
    <xdr:sp macro="" textlink="">
      <xdr:nvSpPr>
        <xdr:cNvPr id="19" name="TextBox 18"/>
        <xdr:cNvSpPr txBox="1"/>
      </xdr:nvSpPr>
      <xdr:spPr>
        <a:xfrm>
          <a:off x="571499" y="1143000"/>
          <a:ext cx="146488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33 дня</a:t>
          </a:r>
        </a:p>
      </xdr:txBody>
    </xdr:sp>
    <xdr:clientData/>
  </xdr:twoCellAnchor>
  <xdr:twoCellAnchor>
    <xdr:from>
      <xdr:col>1</xdr:col>
      <xdr:colOff>702879</xdr:colOff>
      <xdr:row>5</xdr:row>
      <xdr:rowOff>0</xdr:rowOff>
    </xdr:from>
    <xdr:to>
      <xdr:col>2</xdr:col>
      <xdr:colOff>1044466</xdr:colOff>
      <xdr:row>6</xdr:row>
      <xdr:rowOff>0</xdr:rowOff>
    </xdr:to>
    <xdr:sp macro="" textlink="">
      <xdr:nvSpPr>
        <xdr:cNvPr id="20" name="TextBox 19"/>
        <xdr:cNvSpPr txBox="1"/>
      </xdr:nvSpPr>
      <xdr:spPr>
        <a:xfrm>
          <a:off x="2029810" y="1143000"/>
          <a:ext cx="1865587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44 дня</a:t>
          </a:r>
        </a:p>
      </xdr:txBody>
    </xdr:sp>
    <xdr:clientData/>
  </xdr:twoCellAnchor>
  <xdr:twoCellAnchor>
    <xdr:from>
      <xdr:col>0</xdr:col>
      <xdr:colOff>571498</xdr:colOff>
      <xdr:row>6</xdr:row>
      <xdr:rowOff>38100</xdr:rowOff>
    </xdr:from>
    <xdr:to>
      <xdr:col>1</xdr:col>
      <xdr:colOff>702878</xdr:colOff>
      <xdr:row>8</xdr:row>
      <xdr:rowOff>19050</xdr:rowOff>
    </xdr:to>
    <xdr:sp macro="" textlink="">
      <xdr:nvSpPr>
        <xdr:cNvPr id="21" name="TextBox 20"/>
        <xdr:cNvSpPr txBox="1"/>
      </xdr:nvSpPr>
      <xdr:spPr>
        <a:xfrm>
          <a:off x="571498" y="1371600"/>
          <a:ext cx="145831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Срок</a:t>
          </a:r>
          <a:r>
            <a:rPr lang="ru-RU" sz="1100" baseline="0"/>
            <a:t> хранения</a:t>
          </a:r>
          <a:br>
            <a:rPr lang="ru-RU" sz="1100" baseline="0"/>
          </a:br>
          <a:r>
            <a:rPr lang="ru-RU" sz="1100" baseline="0"/>
            <a:t>запасов</a:t>
          </a:r>
          <a:endParaRPr lang="ru-RU" sz="1100"/>
        </a:p>
      </xdr:txBody>
    </xdr:sp>
    <xdr:clientData/>
  </xdr:twoCellAnchor>
  <xdr:twoCellAnchor>
    <xdr:from>
      <xdr:col>1</xdr:col>
      <xdr:colOff>696309</xdr:colOff>
      <xdr:row>6</xdr:row>
      <xdr:rowOff>57150</xdr:rowOff>
    </xdr:from>
    <xdr:to>
      <xdr:col>2</xdr:col>
      <xdr:colOff>1057602</xdr:colOff>
      <xdr:row>8</xdr:row>
      <xdr:rowOff>38100</xdr:rowOff>
    </xdr:to>
    <xdr:sp macro="" textlink="">
      <xdr:nvSpPr>
        <xdr:cNvPr id="22" name="TextBox 21"/>
        <xdr:cNvSpPr txBox="1"/>
      </xdr:nvSpPr>
      <xdr:spPr>
        <a:xfrm>
          <a:off x="2023240" y="1390650"/>
          <a:ext cx="1885293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Срок инкассации </a:t>
          </a:r>
          <a:br>
            <a:rPr lang="ru-RU" sz="1100"/>
          </a:br>
          <a:r>
            <a:rPr lang="ru-RU" sz="1100"/>
            <a:t>дебиторской задолженности</a:t>
          </a:r>
        </a:p>
      </xdr:txBody>
    </xdr:sp>
    <xdr:clientData/>
  </xdr:twoCellAnchor>
  <xdr:twoCellAnchor>
    <xdr:from>
      <xdr:col>0</xdr:col>
      <xdr:colOff>543582</xdr:colOff>
      <xdr:row>10</xdr:row>
      <xdr:rowOff>1314</xdr:rowOff>
    </xdr:from>
    <xdr:to>
      <xdr:col>1</xdr:col>
      <xdr:colOff>1202121</xdr:colOff>
      <xdr:row>10</xdr:row>
      <xdr:rowOff>1314</xdr:rowOff>
    </xdr:to>
    <xdr:cxnSp macro="">
      <xdr:nvCxnSpPr>
        <xdr:cNvPr id="24" name="Прямая соединительная линия 23"/>
        <xdr:cNvCxnSpPr/>
      </xdr:nvCxnSpPr>
      <xdr:spPr>
        <a:xfrm>
          <a:off x="543582" y="2096814"/>
          <a:ext cx="198547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549166</xdr:colOff>
      <xdr:row>8</xdr:row>
      <xdr:rowOff>174736</xdr:rowOff>
    </xdr:from>
    <xdr:to>
      <xdr:col>0</xdr:col>
      <xdr:colOff>549166</xdr:colOff>
      <xdr:row>9</xdr:row>
      <xdr:rowOff>184912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448828" y="1989574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1200808</xdr:colOff>
      <xdr:row>8</xdr:row>
      <xdr:rowOff>182618</xdr:rowOff>
    </xdr:from>
    <xdr:to>
      <xdr:col>1</xdr:col>
      <xdr:colOff>1200808</xdr:colOff>
      <xdr:row>10</xdr:row>
      <xdr:rowOff>2294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2427401" y="1997456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553106</xdr:colOff>
      <xdr:row>9</xdr:row>
      <xdr:rowOff>6569</xdr:rowOff>
    </xdr:from>
    <xdr:to>
      <xdr:col>1</xdr:col>
      <xdr:colOff>1200150</xdr:colOff>
      <xdr:row>9</xdr:row>
      <xdr:rowOff>188859</xdr:rowOff>
    </xdr:to>
    <xdr:sp macro="" textlink="">
      <xdr:nvSpPr>
        <xdr:cNvPr id="28" name="TextBox 27"/>
        <xdr:cNvSpPr txBox="1"/>
      </xdr:nvSpPr>
      <xdr:spPr>
        <a:xfrm>
          <a:off x="553106" y="1905000"/>
          <a:ext cx="2039665" cy="182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51 день</a:t>
          </a:r>
        </a:p>
      </xdr:txBody>
    </xdr:sp>
    <xdr:clientData/>
  </xdr:twoCellAnchor>
  <xdr:twoCellAnchor>
    <xdr:from>
      <xdr:col>0</xdr:col>
      <xdr:colOff>553107</xdr:colOff>
      <xdr:row>10</xdr:row>
      <xdr:rowOff>32188</xdr:rowOff>
    </xdr:from>
    <xdr:to>
      <xdr:col>1</xdr:col>
      <xdr:colOff>1195552</xdr:colOff>
      <xdr:row>12</xdr:row>
      <xdr:rowOff>13138</xdr:rowOff>
    </xdr:to>
    <xdr:sp macro="" textlink="">
      <xdr:nvSpPr>
        <xdr:cNvPr id="29" name="TextBox 28"/>
        <xdr:cNvSpPr txBox="1"/>
      </xdr:nvSpPr>
      <xdr:spPr>
        <a:xfrm>
          <a:off x="553107" y="2127688"/>
          <a:ext cx="1969376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Срок до погашения </a:t>
          </a:r>
          <a:br>
            <a:rPr lang="ru-RU" sz="1100"/>
          </a:br>
          <a:r>
            <a:rPr lang="ru-RU" sz="1100"/>
            <a:t>кредиторской задолженности</a:t>
          </a:r>
        </a:p>
      </xdr:txBody>
    </xdr:sp>
    <xdr:clientData/>
  </xdr:twoCellAnchor>
  <xdr:twoCellAnchor>
    <xdr:from>
      <xdr:col>1</xdr:col>
      <xdr:colOff>1196344</xdr:colOff>
      <xdr:row>9</xdr:row>
      <xdr:rowOff>179397</xdr:rowOff>
    </xdr:from>
    <xdr:to>
      <xdr:col>1</xdr:col>
      <xdr:colOff>1197932</xdr:colOff>
      <xdr:row>15</xdr:row>
      <xdr:rowOff>186283</xdr:rowOff>
    </xdr:to>
    <xdr:cxnSp macro="">
      <xdr:nvCxnSpPr>
        <xdr:cNvPr id="33" name="Прямая со стрелкой 32"/>
        <xdr:cNvCxnSpPr/>
      </xdr:nvCxnSpPr>
      <xdr:spPr>
        <a:xfrm rot="5400000">
          <a:off x="2010840" y="2648520"/>
          <a:ext cx="1149886" cy="1588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1053937</xdr:colOff>
      <xdr:row>5</xdr:row>
      <xdr:rowOff>188419</xdr:rowOff>
    </xdr:from>
    <xdr:to>
      <xdr:col>2</xdr:col>
      <xdr:colOff>1055525</xdr:colOff>
      <xdr:row>15</xdr:row>
      <xdr:rowOff>183015</xdr:rowOff>
    </xdr:to>
    <xdr:cxnSp macro="">
      <xdr:nvCxnSpPr>
        <xdr:cNvPr id="34" name="Прямая со стрелкой 33"/>
        <xdr:cNvCxnSpPr/>
      </xdr:nvCxnSpPr>
      <xdr:spPr>
        <a:xfrm rot="5400000">
          <a:off x="3020411" y="2272140"/>
          <a:ext cx="1899596" cy="1588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1194289</xdr:colOff>
      <xdr:row>11</xdr:row>
      <xdr:rowOff>99394</xdr:rowOff>
    </xdr:from>
    <xdr:to>
      <xdr:col>2</xdr:col>
      <xdr:colOff>1047750</xdr:colOff>
      <xdr:row>11</xdr:row>
      <xdr:rowOff>99395</xdr:rowOff>
    </xdr:to>
    <xdr:cxnSp macro="">
      <xdr:nvCxnSpPr>
        <xdr:cNvPr id="37" name="Прямая со стрелкой 36"/>
        <xdr:cNvCxnSpPr/>
      </xdr:nvCxnSpPr>
      <xdr:spPr>
        <a:xfrm flipV="1">
          <a:off x="2585767" y="2377111"/>
          <a:ext cx="1377461" cy="1"/>
        </a:xfrm>
        <a:prstGeom prst="straightConnector1">
          <a:avLst/>
        </a:prstGeom>
        <a:ln w="1270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1209831</xdr:colOff>
      <xdr:row>8</xdr:row>
      <xdr:rowOff>119808</xdr:rowOff>
    </xdr:from>
    <xdr:to>
      <xdr:col>2</xdr:col>
      <xdr:colOff>1057776</xdr:colOff>
      <xdr:row>11</xdr:row>
      <xdr:rowOff>107673</xdr:rowOff>
    </xdr:to>
    <xdr:sp macro="" textlink="">
      <xdr:nvSpPr>
        <xdr:cNvPr id="41" name="TextBox 40"/>
        <xdr:cNvSpPr txBox="1"/>
      </xdr:nvSpPr>
      <xdr:spPr>
        <a:xfrm>
          <a:off x="2601309" y="1826025"/>
          <a:ext cx="1371945" cy="559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Разрыв во времени между выплатами</a:t>
          </a:r>
          <a:br>
            <a:rPr lang="ru-RU" sz="1100"/>
          </a:br>
          <a:r>
            <a:rPr lang="ru-RU" sz="1100"/>
            <a:t>и поступлениями</a:t>
          </a:r>
        </a:p>
      </xdr:txBody>
    </xdr:sp>
    <xdr:clientData/>
  </xdr:twoCellAnchor>
  <xdr:twoCellAnchor>
    <xdr:from>
      <xdr:col>1</xdr:col>
      <xdr:colOff>1207826</xdr:colOff>
      <xdr:row>11</xdr:row>
      <xdr:rowOff>183497</xdr:rowOff>
    </xdr:from>
    <xdr:to>
      <xdr:col>2</xdr:col>
      <xdr:colOff>1055771</xdr:colOff>
      <xdr:row>15</xdr:row>
      <xdr:rowOff>137377</xdr:rowOff>
    </xdr:to>
    <xdr:sp macro="" textlink="">
      <xdr:nvSpPr>
        <xdr:cNvPr id="42" name="TextBox 41"/>
        <xdr:cNvSpPr txBox="1"/>
      </xdr:nvSpPr>
      <xdr:spPr>
        <a:xfrm>
          <a:off x="2599304" y="2461214"/>
          <a:ext cx="1371945" cy="715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Необходимость дополнительного финансирования </a:t>
          </a:r>
          <a:br>
            <a:rPr lang="ru-RU" sz="1100"/>
          </a:br>
          <a:r>
            <a:rPr lang="ru-RU" sz="1100"/>
            <a:t>в течение 26 дней </a:t>
          </a:r>
        </a:p>
      </xdr:txBody>
    </xdr:sp>
    <xdr:clientData/>
  </xdr:twoCellAnchor>
  <xdr:twoCellAnchor>
    <xdr:from>
      <xdr:col>0</xdr:col>
      <xdr:colOff>488674</xdr:colOff>
      <xdr:row>15</xdr:row>
      <xdr:rowOff>186415</xdr:rowOff>
    </xdr:from>
    <xdr:to>
      <xdr:col>2</xdr:col>
      <xdr:colOff>8283</xdr:colOff>
      <xdr:row>17</xdr:row>
      <xdr:rowOff>182218</xdr:rowOff>
    </xdr:to>
    <xdr:sp macro="" textlink="">
      <xdr:nvSpPr>
        <xdr:cNvPr id="45" name="TextBox 44"/>
        <xdr:cNvSpPr txBox="1"/>
      </xdr:nvSpPr>
      <xdr:spPr>
        <a:xfrm>
          <a:off x="488674" y="3226132"/>
          <a:ext cx="2435087" cy="376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Денежные средства</a:t>
          </a:r>
          <a:r>
            <a:rPr lang="ru-RU" sz="1100" baseline="0"/>
            <a:t> выплачиваются поставщикам в среднем на 51-й день</a:t>
          </a:r>
          <a:endParaRPr lang="ru-RU" sz="1100"/>
        </a:p>
      </xdr:txBody>
    </xdr:sp>
    <xdr:clientData/>
  </xdr:twoCellAnchor>
  <xdr:twoCellAnchor>
    <xdr:from>
      <xdr:col>2</xdr:col>
      <xdr:colOff>372718</xdr:colOff>
      <xdr:row>16</xdr:row>
      <xdr:rowOff>371</xdr:rowOff>
    </xdr:from>
    <xdr:to>
      <xdr:col>4</xdr:col>
      <xdr:colOff>8283</xdr:colOff>
      <xdr:row>17</xdr:row>
      <xdr:rowOff>165653</xdr:rowOff>
    </xdr:to>
    <xdr:sp macro="" textlink="">
      <xdr:nvSpPr>
        <xdr:cNvPr id="46" name="TextBox 45"/>
        <xdr:cNvSpPr txBox="1"/>
      </xdr:nvSpPr>
      <xdr:spPr>
        <a:xfrm>
          <a:off x="3288196" y="3230588"/>
          <a:ext cx="2302565" cy="35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Денежные средства</a:t>
          </a:r>
          <a:r>
            <a:rPr lang="ru-RU" sz="1100" baseline="0"/>
            <a:t> поступают от клиентов в среднем на 77-й день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showGridLines="0" workbookViewId="0">
      <selection activeCell="B19" sqref="B19"/>
    </sheetView>
  </sheetViews>
  <sheetFormatPr defaultRowHeight="23.25"/>
  <cols>
    <col min="1" max="1" width="3.5703125" style="32" customWidth="1"/>
    <col min="2" max="2" width="30.7109375" style="32" customWidth="1"/>
    <col min="3" max="3" width="10.7109375" style="32" customWidth="1"/>
    <col min="4" max="4" width="30.7109375" style="32" customWidth="1"/>
    <col min="5" max="5" width="10.7109375" style="32" customWidth="1"/>
    <col min="6" max="6" width="3" style="32" customWidth="1"/>
    <col min="7" max="16384" width="9.140625" style="32"/>
  </cols>
  <sheetData>
    <row r="2" spans="2:5" ht="24" thickBot="1">
      <c r="B2" s="56" t="s">
        <v>32</v>
      </c>
      <c r="C2" s="56"/>
      <c r="D2" s="57" t="s">
        <v>33</v>
      </c>
      <c r="E2" s="57"/>
    </row>
    <row r="3" spans="2:5">
      <c r="B3" s="33" t="s">
        <v>34</v>
      </c>
      <c r="C3" s="34"/>
      <c r="D3" s="35" t="s">
        <v>35</v>
      </c>
      <c r="E3" s="36"/>
    </row>
    <row r="4" spans="2:5" ht="24" thickBot="1">
      <c r="B4" s="37" t="s">
        <v>36</v>
      </c>
      <c r="C4" s="38">
        <v>200</v>
      </c>
      <c r="D4" s="39" t="s">
        <v>37</v>
      </c>
      <c r="E4" s="40"/>
    </row>
    <row r="5" spans="2:5" ht="24" thickBot="1">
      <c r="B5" s="33" t="s">
        <v>40</v>
      </c>
      <c r="C5" s="41"/>
      <c r="D5" s="42"/>
      <c r="E5" s="43">
        <v>300</v>
      </c>
    </row>
    <row r="6" spans="2:5">
      <c r="B6" s="44" t="s">
        <v>36</v>
      </c>
      <c r="C6" s="45"/>
      <c r="D6" s="35" t="s">
        <v>38</v>
      </c>
      <c r="E6" s="36"/>
    </row>
    <row r="7" spans="2:5" ht="24" thickBot="1">
      <c r="B7" s="44"/>
      <c r="C7" s="45"/>
      <c r="D7" s="39" t="s">
        <v>39</v>
      </c>
      <c r="E7" s="43">
        <v>200</v>
      </c>
    </row>
    <row r="8" spans="2:5">
      <c r="B8" s="44"/>
      <c r="C8" s="45"/>
      <c r="D8" s="35" t="s">
        <v>41</v>
      </c>
      <c r="E8" s="36"/>
    </row>
    <row r="9" spans="2:5">
      <c r="B9" s="44"/>
      <c r="C9" s="45"/>
      <c r="D9" s="39" t="s">
        <v>39</v>
      </c>
      <c r="E9" s="40"/>
    </row>
    <row r="10" spans="2:5">
      <c r="B10" s="44"/>
      <c r="C10" s="45"/>
      <c r="D10" s="39"/>
      <c r="E10" s="40"/>
    </row>
    <row r="11" spans="2:5">
      <c r="B11" s="44"/>
      <c r="C11" s="45"/>
      <c r="D11" s="39"/>
      <c r="E11" s="40"/>
    </row>
    <row r="12" spans="2:5" ht="24" thickBot="1">
      <c r="B12" s="37"/>
      <c r="C12" s="46">
        <v>800</v>
      </c>
      <c r="D12" s="47"/>
      <c r="E12" s="43">
        <v>500</v>
      </c>
    </row>
    <row r="13" spans="2:5">
      <c r="B13" s="48"/>
      <c r="C13" s="48">
        <v>1000</v>
      </c>
      <c r="D13" s="49"/>
      <c r="E13" s="49">
        <v>1000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Normal="100" workbookViewId="0">
      <selection activeCell="A25" sqref="A25"/>
    </sheetView>
  </sheetViews>
  <sheetFormatPr defaultRowHeight="15"/>
  <cols>
    <col min="1" max="1" width="32" style="4" bestFit="1" customWidth="1"/>
    <col min="2" max="2" width="7.140625" style="4" customWidth="1"/>
    <col min="3" max="3" width="2" style="3" customWidth="1"/>
    <col min="4" max="4" width="29.140625" style="3" bestFit="1" customWidth="1"/>
    <col min="5" max="5" width="6.42578125" style="3" customWidth="1"/>
    <col min="6" max="6" width="6.7109375" style="3" customWidth="1"/>
    <col min="7" max="16384" width="9.140625" style="3"/>
  </cols>
  <sheetData>
    <row r="1" spans="1:6">
      <c r="A1" s="22" t="s">
        <v>26</v>
      </c>
      <c r="B1" s="23" t="s">
        <v>27</v>
      </c>
      <c r="D1" s="21" t="s">
        <v>3</v>
      </c>
      <c r="E1" s="58" t="s">
        <v>27</v>
      </c>
      <c r="F1" s="58"/>
    </row>
    <row r="2" spans="1:6">
      <c r="A2" s="4" t="s">
        <v>4</v>
      </c>
      <c r="B2" s="5">
        <f>34588984/1000</f>
        <v>34588.983999999997</v>
      </c>
      <c r="D2" s="4" t="s">
        <v>5</v>
      </c>
      <c r="E2" s="5"/>
      <c r="F2" s="5">
        <f>247395/1000</f>
        <v>247.39500000000001</v>
      </c>
    </row>
    <row r="3" spans="1:6">
      <c r="A3" s="4" t="s">
        <v>23</v>
      </c>
      <c r="B3" s="5">
        <f>32696693/1000</f>
        <v>32696.692999999999</v>
      </c>
      <c r="D3" s="8" t="s">
        <v>28</v>
      </c>
      <c r="E3" s="9"/>
      <c r="F3" s="9"/>
    </row>
    <row r="4" spans="1:6">
      <c r="A4" s="6" t="s">
        <v>6</v>
      </c>
      <c r="B4" s="7">
        <f>B2-B3</f>
        <v>1892.2909999999974</v>
      </c>
      <c r="D4" s="10" t="s">
        <v>8</v>
      </c>
      <c r="E4" s="11">
        <f>2914525/1000</f>
        <v>2914.5250000000001</v>
      </c>
      <c r="F4" s="11"/>
    </row>
    <row r="5" spans="1:6">
      <c r="A5" s="4" t="s">
        <v>7</v>
      </c>
      <c r="B5" s="5">
        <f>(4858+424)/1000</f>
        <v>5.282</v>
      </c>
      <c r="D5" s="10" t="s">
        <v>10</v>
      </c>
      <c r="E5" s="11">
        <f>4138629/1000</f>
        <v>4138.6289999999999</v>
      </c>
      <c r="F5" s="11"/>
    </row>
    <row r="6" spans="1:6">
      <c r="A6" s="4" t="s">
        <v>9</v>
      </c>
      <c r="B6" s="5">
        <f>(1407858+39259+12395)/1000</f>
        <v>1459.5119999999999</v>
      </c>
      <c r="D6" s="10" t="s">
        <v>12</v>
      </c>
      <c r="E6" s="11">
        <f>1155551/1000</f>
        <v>1155.5509999999999</v>
      </c>
      <c r="F6" s="11"/>
    </row>
    <row r="7" spans="1:6">
      <c r="A7" s="6" t="s">
        <v>11</v>
      </c>
      <c r="B7" s="7">
        <f>B4+B5-B6</f>
        <v>438.06099999999742</v>
      </c>
      <c r="D7" s="10" t="s">
        <v>14</v>
      </c>
      <c r="E7" s="11">
        <f>(381383+81992+164557)/1000</f>
        <v>627.93200000000002</v>
      </c>
      <c r="F7" s="11"/>
    </row>
    <row r="8" spans="1:6">
      <c r="A8" s="4" t="s">
        <v>13</v>
      </c>
      <c r="B8" s="5">
        <f>120001/1000</f>
        <v>120.001</v>
      </c>
      <c r="D8" s="6" t="s">
        <v>16</v>
      </c>
      <c r="E8" s="12"/>
      <c r="F8" s="12">
        <f>SUM(E4:E7)</f>
        <v>8836.6370000000006</v>
      </c>
    </row>
    <row r="9" spans="1:6">
      <c r="A9" s="6" t="s">
        <v>15</v>
      </c>
      <c r="B9" s="12">
        <f>B7-B8</f>
        <v>318.05999999999744</v>
      </c>
      <c r="D9" s="6" t="s">
        <v>17</v>
      </c>
      <c r="E9" s="12"/>
      <c r="F9" s="12">
        <f>SUM(F2:F8)</f>
        <v>9084.0320000000011</v>
      </c>
    </row>
    <row r="10" spans="1:6">
      <c r="D10" s="14" t="s">
        <v>18</v>
      </c>
      <c r="E10" s="15"/>
      <c r="F10" s="16">
        <f>3241182/1000</f>
        <v>3241.1819999999998</v>
      </c>
    </row>
    <row r="11" spans="1:6">
      <c r="A11" s="13" t="s">
        <v>24</v>
      </c>
      <c r="D11" s="17" t="s">
        <v>19</v>
      </c>
      <c r="E11" s="15"/>
      <c r="F11" s="15"/>
    </row>
    <row r="12" spans="1:6">
      <c r="D12" s="10" t="s">
        <v>20</v>
      </c>
      <c r="E12" s="11">
        <f>4593694/1000</f>
        <v>4593.6940000000004</v>
      </c>
      <c r="F12" s="11"/>
    </row>
    <row r="13" spans="1:6">
      <c r="D13" s="10" t="s">
        <v>21</v>
      </c>
      <c r="E13" s="11">
        <f>(105274+531127+76537+536218)/1000</f>
        <v>1249.1559999999999</v>
      </c>
      <c r="F13" s="11"/>
    </row>
    <row r="14" spans="1:6">
      <c r="D14" s="6" t="s">
        <v>25</v>
      </c>
      <c r="E14" s="18"/>
      <c r="F14" s="18">
        <f>SUM(E12:E13)</f>
        <v>5842.85</v>
      </c>
    </row>
    <row r="15" spans="1:6">
      <c r="D15" s="19" t="s">
        <v>22</v>
      </c>
      <c r="E15" s="7"/>
      <c r="F15" s="7">
        <f>SUM(F10:F14)</f>
        <v>9084.0319999999992</v>
      </c>
    </row>
    <row r="17" spans="6:6">
      <c r="F17" s="20"/>
    </row>
  </sheetData>
  <mergeCells count="1">
    <mergeCell ref="E1:F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="115" zoomScaleNormal="115" workbookViewId="0">
      <selection activeCell="G10" sqref="G10"/>
    </sheetView>
  </sheetViews>
  <sheetFormatPr defaultRowHeight="15"/>
  <cols>
    <col min="1" max="1" width="20.85546875" customWidth="1"/>
    <col min="2" max="2" width="22.85546875" customWidth="1"/>
    <col min="3" max="3" width="30.85546875" customWidth="1"/>
  </cols>
  <sheetData>
    <row r="1" spans="1:3">
      <c r="C1" s="1"/>
    </row>
    <row r="2" spans="1:3" s="3" customFormat="1" ht="34.5" customHeight="1">
      <c r="A2" s="2" t="s">
        <v>0</v>
      </c>
      <c r="B2" s="2" t="s">
        <v>1</v>
      </c>
      <c r="C2" s="2" t="s">
        <v>2</v>
      </c>
    </row>
    <row r="5" spans="1:3" ht="3.75" customHeight="1"/>
    <row r="9" spans="1:3" ht="6.75" customHeight="1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Normal="100" workbookViewId="0">
      <selection activeCell="D26" sqref="D26"/>
    </sheetView>
  </sheetViews>
  <sheetFormatPr defaultRowHeight="15"/>
  <cols>
    <col min="1" max="1" width="32" style="4" bestFit="1" customWidth="1"/>
    <col min="2" max="2" width="8.42578125" style="4" customWidth="1"/>
    <col min="3" max="3" width="2" style="3" customWidth="1"/>
    <col min="4" max="4" width="29.140625" style="3" bestFit="1" customWidth="1"/>
    <col min="5" max="5" width="7" style="3" customWidth="1"/>
    <col min="6" max="6" width="7.140625" style="3" customWidth="1"/>
    <col min="7" max="16384" width="9.140625" style="3"/>
  </cols>
  <sheetData>
    <row r="1" spans="1:6">
      <c r="A1" s="22" t="s">
        <v>26</v>
      </c>
      <c r="B1" s="23" t="s">
        <v>27</v>
      </c>
      <c r="D1" s="21" t="s">
        <v>3</v>
      </c>
      <c r="E1" s="58" t="s">
        <v>27</v>
      </c>
      <c r="F1" s="58"/>
    </row>
    <row r="2" spans="1:6">
      <c r="A2" s="4" t="s">
        <v>4</v>
      </c>
      <c r="B2" s="5">
        <f>34588984/1000</f>
        <v>34588.983999999997</v>
      </c>
      <c r="D2" s="4" t="s">
        <v>5</v>
      </c>
      <c r="E2" s="5"/>
      <c r="F2" s="5">
        <f>247395/1000</f>
        <v>247.39500000000001</v>
      </c>
    </row>
    <row r="3" spans="1:6">
      <c r="A3" s="24" t="s">
        <v>23</v>
      </c>
      <c r="B3" s="25">
        <f>32696693/1000</f>
        <v>32696.692999999999</v>
      </c>
      <c r="D3" s="8" t="s">
        <v>28</v>
      </c>
      <c r="E3" s="9"/>
      <c r="F3" s="9"/>
    </row>
    <row r="4" spans="1:6">
      <c r="A4" s="6" t="s">
        <v>6</v>
      </c>
      <c r="B4" s="7">
        <f>B2-B3</f>
        <v>1892.2909999999974</v>
      </c>
      <c r="D4" s="26" t="s">
        <v>8</v>
      </c>
      <c r="E4" s="25">
        <f>2914525/1000</f>
        <v>2914.5250000000001</v>
      </c>
      <c r="F4" s="11"/>
    </row>
    <row r="5" spans="1:6">
      <c r="A5" s="4" t="s">
        <v>7</v>
      </c>
      <c r="B5" s="5">
        <f>(4858+424)/1000</f>
        <v>5.282</v>
      </c>
      <c r="D5" s="10" t="s">
        <v>10</v>
      </c>
      <c r="E5" s="11">
        <f>4138629/1000</f>
        <v>4138.6289999999999</v>
      </c>
      <c r="F5" s="11"/>
    </row>
    <row r="6" spans="1:6">
      <c r="A6" s="4" t="s">
        <v>9</v>
      </c>
      <c r="B6" s="5">
        <f>(1407858+39259+12395)/1000</f>
        <v>1459.5119999999999</v>
      </c>
      <c r="D6" s="10" t="s">
        <v>12</v>
      </c>
      <c r="E6" s="11">
        <f>1155551/1000</f>
        <v>1155.5509999999999</v>
      </c>
      <c r="F6" s="11"/>
    </row>
    <row r="7" spans="1:6">
      <c r="A7" s="6" t="s">
        <v>11</v>
      </c>
      <c r="B7" s="7">
        <f>B4+B5-B6</f>
        <v>438.06099999999742</v>
      </c>
      <c r="D7" s="10" t="s">
        <v>14</v>
      </c>
      <c r="E7" s="11">
        <f>(381383+81992+164557)/1000</f>
        <v>627.93200000000002</v>
      </c>
      <c r="F7" s="11"/>
    </row>
    <row r="8" spans="1:6">
      <c r="A8" s="4" t="s">
        <v>13</v>
      </c>
      <c r="B8" s="5">
        <f>120001/1000</f>
        <v>120.001</v>
      </c>
      <c r="D8" s="6" t="s">
        <v>16</v>
      </c>
      <c r="E8" s="12"/>
      <c r="F8" s="12">
        <f>SUM(E4:E7)</f>
        <v>8836.6370000000006</v>
      </c>
    </row>
    <row r="9" spans="1:6">
      <c r="A9" s="6" t="s">
        <v>15</v>
      </c>
      <c r="B9" s="12">
        <f>B7-B8</f>
        <v>318.05999999999744</v>
      </c>
      <c r="D9" s="6" t="s">
        <v>17</v>
      </c>
      <c r="E9" s="12"/>
      <c r="F9" s="12">
        <f>SUM(F2:F8)</f>
        <v>9084.0320000000011</v>
      </c>
    </row>
    <row r="10" spans="1:6">
      <c r="D10" s="14" t="s">
        <v>18</v>
      </c>
      <c r="E10" s="15"/>
      <c r="F10" s="16">
        <f>3241182/1000</f>
        <v>3241.1819999999998</v>
      </c>
    </row>
    <row r="11" spans="1:6">
      <c r="A11" s="13" t="s">
        <v>24</v>
      </c>
      <c r="D11" s="17" t="s">
        <v>19</v>
      </c>
      <c r="E11" s="15"/>
      <c r="F11" s="15"/>
    </row>
    <row r="12" spans="1:6">
      <c r="D12" s="10" t="s">
        <v>20</v>
      </c>
      <c r="E12" s="11">
        <f>4593694/1000</f>
        <v>4593.6940000000004</v>
      </c>
      <c r="F12" s="11"/>
    </row>
    <row r="13" spans="1:6">
      <c r="D13" s="10" t="s">
        <v>21</v>
      </c>
      <c r="E13" s="11">
        <f>(105274+531127+76537+536218)/1000</f>
        <v>1249.1559999999999</v>
      </c>
      <c r="F13" s="11"/>
    </row>
    <row r="14" spans="1:6">
      <c r="D14" s="6" t="s">
        <v>25</v>
      </c>
      <c r="E14" s="18"/>
      <c r="F14" s="18">
        <f>SUM(E12:E13)</f>
        <v>5842.85</v>
      </c>
    </row>
    <row r="15" spans="1:6">
      <c r="D15" s="19" t="s">
        <v>22</v>
      </c>
      <c r="E15" s="7"/>
      <c r="F15" s="7">
        <f>SUM(F10:F14)</f>
        <v>9084.0319999999992</v>
      </c>
    </row>
    <row r="17" spans="1:6">
      <c r="A17" s="3" t="s">
        <v>43</v>
      </c>
      <c r="B17" s="31">
        <f>E4*365/B3</f>
        <v>32.535450144759288</v>
      </c>
      <c r="D17" s="3" t="s">
        <v>31</v>
      </c>
    </row>
    <row r="18" spans="1:6">
      <c r="A18" s="27" t="s">
        <v>29</v>
      </c>
      <c r="B18" s="28"/>
      <c r="C18" s="27"/>
      <c r="D18" s="27"/>
      <c r="E18" s="27"/>
      <c r="F18" s="29"/>
    </row>
    <row r="19" spans="1:6">
      <c r="A19" s="30" t="s">
        <v>30</v>
      </c>
      <c r="B19" s="28"/>
      <c r="C19" s="27"/>
      <c r="D19" s="27"/>
      <c r="E19" s="27"/>
      <c r="F19" s="27"/>
    </row>
  </sheetData>
  <mergeCells count="1">
    <mergeCell ref="E1:F1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Normal="100" workbookViewId="0">
      <selection activeCell="C21" sqref="C21"/>
    </sheetView>
  </sheetViews>
  <sheetFormatPr defaultRowHeight="15"/>
  <cols>
    <col min="1" max="1" width="35.5703125" style="4" customWidth="1"/>
    <col min="2" max="2" width="8.7109375" style="4" customWidth="1"/>
    <col min="3" max="3" width="2.5703125" style="3" customWidth="1"/>
    <col min="4" max="4" width="29.5703125" style="3" customWidth="1"/>
    <col min="5" max="6" width="6.7109375" style="3" customWidth="1"/>
    <col min="7" max="16384" width="9.140625" style="3"/>
  </cols>
  <sheetData>
    <row r="1" spans="1:6">
      <c r="A1" s="22" t="s">
        <v>26</v>
      </c>
      <c r="B1" s="23" t="s">
        <v>27</v>
      </c>
      <c r="D1" s="21" t="s">
        <v>3</v>
      </c>
      <c r="E1" s="58" t="s">
        <v>27</v>
      </c>
      <c r="F1" s="58"/>
    </row>
    <row r="2" spans="1:6">
      <c r="A2" s="4" t="s">
        <v>4</v>
      </c>
      <c r="B2" s="5">
        <f>34588984/1000</f>
        <v>34588.983999999997</v>
      </c>
      <c r="D2" s="4" t="s">
        <v>5</v>
      </c>
      <c r="E2" s="5"/>
      <c r="F2" s="5">
        <f>247395/1000</f>
        <v>247.39500000000001</v>
      </c>
    </row>
    <row r="3" spans="1:6">
      <c r="A3" s="51" t="s">
        <v>23</v>
      </c>
      <c r="B3" s="16">
        <f>32696693/1000</f>
        <v>32696.692999999999</v>
      </c>
      <c r="D3" s="8" t="s">
        <v>28</v>
      </c>
      <c r="E3" s="9"/>
      <c r="F3" s="9"/>
    </row>
    <row r="4" spans="1:6">
      <c r="A4" s="6" t="s">
        <v>6</v>
      </c>
      <c r="B4" s="7">
        <f>B2-B3</f>
        <v>1892.2909999999974</v>
      </c>
      <c r="D4" s="14" t="s">
        <v>8</v>
      </c>
      <c r="E4" s="16">
        <f>2914525/1000</f>
        <v>2914.5250000000001</v>
      </c>
      <c r="F4" s="16"/>
    </row>
    <row r="5" spans="1:6">
      <c r="A5" s="4" t="s">
        <v>7</v>
      </c>
      <c r="B5" s="5">
        <f>(4858+424)/1000</f>
        <v>5.282</v>
      </c>
      <c r="D5" s="10" t="s">
        <v>10</v>
      </c>
      <c r="E5" s="11">
        <f>4138629/1000</f>
        <v>4138.6289999999999</v>
      </c>
      <c r="F5" s="11"/>
    </row>
    <row r="6" spans="1:6">
      <c r="A6" s="4" t="s">
        <v>9</v>
      </c>
      <c r="B6" s="5">
        <f>(1407858+39259+12395)/1000</f>
        <v>1459.5119999999999</v>
      </c>
      <c r="D6" s="10" t="s">
        <v>12</v>
      </c>
      <c r="E6" s="11">
        <f>1155551/1000</f>
        <v>1155.5509999999999</v>
      </c>
      <c r="F6" s="11"/>
    </row>
    <row r="7" spans="1:6">
      <c r="A7" s="6" t="s">
        <v>11</v>
      </c>
      <c r="B7" s="7">
        <f>B4+B5-B6</f>
        <v>438.06099999999742</v>
      </c>
      <c r="D7" s="10" t="s">
        <v>14</v>
      </c>
      <c r="E7" s="11">
        <f>(381383+81992+164557)/1000</f>
        <v>627.93200000000002</v>
      </c>
      <c r="F7" s="11"/>
    </row>
    <row r="8" spans="1:6">
      <c r="A8" s="4" t="s">
        <v>13</v>
      </c>
      <c r="B8" s="5">
        <f>120001/1000</f>
        <v>120.001</v>
      </c>
      <c r="D8" s="6" t="s">
        <v>16</v>
      </c>
      <c r="E8" s="12"/>
      <c r="F8" s="12">
        <f>SUM(E4:E7)</f>
        <v>8836.6370000000006</v>
      </c>
    </row>
    <row r="9" spans="1:6">
      <c r="A9" s="52" t="s">
        <v>15</v>
      </c>
      <c r="B9" s="53">
        <f>B7-B8</f>
        <v>318.05999999999744</v>
      </c>
      <c r="D9" s="6" t="s">
        <v>17</v>
      </c>
      <c r="E9" s="12"/>
      <c r="F9" s="12">
        <f>SUM(F2:F8)</f>
        <v>9084.0320000000011</v>
      </c>
    </row>
    <row r="10" spans="1:6">
      <c r="D10" s="26" t="s">
        <v>18</v>
      </c>
      <c r="E10" s="54"/>
      <c r="F10" s="25">
        <f>3241182/1000</f>
        <v>3241.1819999999998</v>
      </c>
    </row>
    <row r="11" spans="1:6">
      <c r="A11" s="27" t="s">
        <v>42</v>
      </c>
      <c r="B11" s="28"/>
      <c r="D11" s="17" t="s">
        <v>19</v>
      </c>
      <c r="E11" s="15"/>
      <c r="F11" s="15"/>
    </row>
    <row r="12" spans="1:6">
      <c r="A12" s="30" t="s">
        <v>45</v>
      </c>
      <c r="B12" s="28"/>
      <c r="D12" s="10" t="s">
        <v>20</v>
      </c>
      <c r="E12" s="11">
        <f>4593694/1000</f>
        <v>4593.6940000000004</v>
      </c>
      <c r="F12" s="11"/>
    </row>
    <row r="13" spans="1:6">
      <c r="A13" s="30" t="s">
        <v>46</v>
      </c>
      <c r="B13" s="28"/>
      <c r="D13" s="10" t="s">
        <v>21</v>
      </c>
      <c r="E13" s="11">
        <f>(105274+531127+76537+536218)/1000</f>
        <v>1249.1559999999999</v>
      </c>
      <c r="F13" s="11"/>
    </row>
    <row r="14" spans="1:6">
      <c r="D14" s="6" t="s">
        <v>25</v>
      </c>
      <c r="E14" s="18"/>
      <c r="F14" s="18">
        <f>SUM(E12:E13)</f>
        <v>5842.85</v>
      </c>
    </row>
    <row r="15" spans="1:6">
      <c r="A15" s="55" t="s">
        <v>44</v>
      </c>
      <c r="B15" s="50">
        <f>B9/F10</f>
        <v>9.8130867072567185E-2</v>
      </c>
      <c r="D15" s="19" t="s">
        <v>22</v>
      </c>
      <c r="E15" s="7"/>
      <c r="F15" s="7">
        <f>SUM(F10:F14)</f>
        <v>9084.0319999999992</v>
      </c>
    </row>
    <row r="16" spans="1:6">
      <c r="A16" s="3"/>
      <c r="B16" s="3"/>
    </row>
  </sheetData>
  <mergeCells count="1">
    <mergeCell ref="E1:F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00. Баланс</vt:lpstr>
      <vt:lpstr>04. Отчеты</vt:lpstr>
      <vt:lpstr>09. Цикл</vt:lpstr>
      <vt:lpstr>10. Запасы</vt:lpstr>
      <vt:lpstr>12. ROI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Багузин</cp:lastModifiedBy>
  <dcterms:created xsi:type="dcterms:W3CDTF">2011-09-12T14:18:01Z</dcterms:created>
  <dcterms:modified xsi:type="dcterms:W3CDTF">2011-11-13T07:55:15Z</dcterms:modified>
</cp:coreProperties>
</file>