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C\Users\S.Baguzin\Dropbox\!Сайт\7_Библиотека\CIMA\1. Основы управленческого учета\1.3. Использование анализа затрат для принятия управленческих решений\"/>
    </mc:Choice>
  </mc:AlternateContent>
  <xr:revisionPtr revIDLastSave="0" documentId="13_ncr:1_{33FB2BE4-212A-4ACE-A08F-F3AF1953B4A6}" xr6:coauthVersionLast="36" xr6:coauthVersionMax="36" xr10:uidLastSave="{00000000-0000-0000-0000-000000000000}"/>
  <bookViews>
    <workbookView xWindow="240" yWindow="105" windowWidth="21075" windowHeight="10005" xr2:uid="{00000000-000D-0000-FFFF-FFFF00000000}"/>
  </bookViews>
  <sheets>
    <sheet name="Упр1" sheetId="2" r:id="rId1"/>
    <sheet name="Упр2" sheetId="3" r:id="rId2"/>
  </sheets>
  <calcPr calcId="191029"/>
</workbook>
</file>

<file path=xl/calcChain.xml><?xml version="1.0" encoding="utf-8"?>
<calcChain xmlns="http://schemas.openxmlformats.org/spreadsheetml/2006/main">
  <c r="F15" i="3" l="1"/>
  <c r="F19" i="3" s="1"/>
  <c r="F22" i="3" s="1"/>
  <c r="E21" i="3"/>
  <c r="F21" i="3"/>
  <c r="E6" i="3"/>
  <c r="E2" i="3"/>
  <c r="E18" i="3"/>
  <c r="E14" i="3"/>
  <c r="E10" i="3"/>
  <c r="E7" i="3"/>
  <c r="E3" i="3"/>
  <c r="E19" i="3" l="1"/>
  <c r="E22" i="3" s="1"/>
  <c r="E8" i="3"/>
  <c r="E11" i="3" s="1"/>
  <c r="H22" i="2"/>
  <c r="H13" i="2"/>
  <c r="H4" i="2"/>
  <c r="C26" i="2"/>
  <c r="C25" i="2"/>
  <c r="C24" i="2"/>
  <c r="C23" i="2"/>
  <c r="B24" i="2"/>
  <c r="B23" i="2"/>
  <c r="E17" i="2"/>
  <c r="E12" i="2"/>
  <c r="E6" i="2"/>
  <c r="D22" i="2" s="1"/>
  <c r="D27" i="2" l="1"/>
  <c r="D28" i="2" s="1"/>
  <c r="D29" i="2" s="1"/>
  <c r="E13" i="2"/>
  <c r="E18" i="2" s="1"/>
  <c r="I15" i="2" l="1"/>
  <c r="I16" i="2" s="1"/>
  <c r="I17" i="2" s="1"/>
  <c r="I24" i="2"/>
  <c r="I25" i="2" s="1"/>
  <c r="I26" i="2" s="1"/>
  <c r="I6" i="2"/>
  <c r="D31" i="2"/>
  <c r="I7" i="2"/>
  <c r="I8" i="2" s="1"/>
</calcChain>
</file>

<file path=xl/sharedStrings.xml><?xml version="1.0" encoding="utf-8"?>
<sst xmlns="http://schemas.openxmlformats.org/spreadsheetml/2006/main" count="82" uniqueCount="61">
  <si>
    <t>Выручка от реализации</t>
  </si>
  <si>
    <t>Базовый вариант бюджета</t>
  </si>
  <si>
    <t>Использование производственных мощностей</t>
  </si>
  <si>
    <t>Объем реализации, шт.</t>
  </si>
  <si>
    <t>Отпускная цена</t>
  </si>
  <si>
    <t>Объем реализации, руб.</t>
  </si>
  <si>
    <t>Прямые расходы на материалы</t>
  </si>
  <si>
    <t>Прямые расходы на заработную плату</t>
  </si>
  <si>
    <t>постоянные</t>
  </si>
  <si>
    <t>переменные</t>
  </si>
  <si>
    <t>Накладные производственные расходы, в том числе</t>
  </si>
  <si>
    <t>Итого производственные расходы</t>
  </si>
  <si>
    <t>Валовая прибыль</t>
  </si>
  <si>
    <t>Коммерческие и административные расходы, в том числе</t>
  </si>
  <si>
    <t>Итого коммерч. и адм. расходы</t>
  </si>
  <si>
    <t>Операционная прибыль</t>
  </si>
  <si>
    <t>Переменные производственные расходы</t>
  </si>
  <si>
    <t>Переменные коммерч. и адм. расходы</t>
  </si>
  <si>
    <t>Итого переменные расходы</t>
  </si>
  <si>
    <t>Маржинальная прибыль</t>
  </si>
  <si>
    <t>Маржинальная прибыль на единицу продукции</t>
  </si>
  <si>
    <t>Точка безубыточности в единицах продукции</t>
  </si>
  <si>
    <t>Первое предложение маркетолога</t>
  </si>
  <si>
    <t>Базовый вариант</t>
  </si>
  <si>
    <t>Опреационная прибыль: (9714 - 8188) * 839</t>
  </si>
  <si>
    <t>Объем реализации, шт. (8000*85/70)</t>
  </si>
  <si>
    <t>Второе предложение маркетолога</t>
  </si>
  <si>
    <t>Точка безубыточности в единицах продукции: (3 970 000+2 900 000)/839</t>
  </si>
  <si>
    <t>Точка безубыточности в единицах продукции: (3 970 000+2 900 000 + 500 000)/739</t>
  </si>
  <si>
    <t>Вариант с 5%-ным ростом прибыли</t>
  </si>
  <si>
    <t>Опреационная прибыль: (11 314 - 9973) * 739</t>
  </si>
  <si>
    <t>Опреационная прибыль: 2 242 000 * 1,05</t>
  </si>
  <si>
    <t>Объем реализации, шт. (8000*99/70)</t>
  </si>
  <si>
    <t>Материал В</t>
  </si>
  <si>
    <t>Расход материала В на одно изделие, кг</t>
  </si>
  <si>
    <t>Количество изделий, шт.</t>
  </si>
  <si>
    <t>Цена приобретения материала В, за кг</t>
  </si>
  <si>
    <t>Цена запасов материала В, за кг</t>
  </si>
  <si>
    <t>Цена утилизации материала С, за кг</t>
  </si>
  <si>
    <t>Расход материала С на одно изделие, кг</t>
  </si>
  <si>
    <t>Прямые расходы труда на одно изделие, часов</t>
  </si>
  <si>
    <t>Оплата труда в час</t>
  </si>
  <si>
    <t>Постоянные накладные расходы на час рабочего времени</t>
  </si>
  <si>
    <t>Переменные накладные расходы на час рабочего времени</t>
  </si>
  <si>
    <t>Исходные условия</t>
  </si>
  <si>
    <t>Релевантные затраты</t>
  </si>
  <si>
    <t>Расходы на оплату труда</t>
  </si>
  <si>
    <t>Постоянные накладные расходы</t>
  </si>
  <si>
    <t>Переменные накладные расходы</t>
  </si>
  <si>
    <t>Неполученные арендные платежи</t>
  </si>
  <si>
    <t>Итого релевантные затраты</t>
  </si>
  <si>
    <t>Предлагаемая цена реализации, за изделие</t>
  </si>
  <si>
    <t>Стоимость аренды техники, в месяц</t>
  </si>
  <si>
    <t>Доход, который может быть получен от сдачи техники в субаренду, в месяц</t>
  </si>
  <si>
    <t>Срок аренды (субаренды) техники, месяцев</t>
  </si>
  <si>
    <t>берем заказ</t>
  </si>
  <si>
    <t>отказываемся от заказа</t>
  </si>
  <si>
    <t>Материал С</t>
  </si>
  <si>
    <t>Операционная прибыль / убытки</t>
  </si>
  <si>
    <t>Маржинальная прибыль на единицу продукции: 1139 - (2999 - 2699)</t>
  </si>
  <si>
    <t>Маржинальная прибыль на единицу продукции: 1139 - (2999 - 2599)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</si>
</sst>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р.&quot;"/>
    <numFmt numFmtId="165" formatCode="#,##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165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2143125</xdr:colOff>
      <xdr:row>6</xdr:row>
      <xdr:rowOff>180974</xdr:rowOff>
    </xdr:from>
    <xdr:to>
      <xdr:col>5</xdr:col>
      <xdr:colOff>85725</xdr:colOff>
      <xdr:row>8</xdr:row>
      <xdr:rowOff>19049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rot="10800000" flipV="1">
          <a:off x="8201025" y="1323974"/>
          <a:ext cx="971550" cy="2190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1"/>
  <sheetViews>
    <sheetView tabSelected="1" workbookViewId="0">
      <selection activeCell="G16" sqref="G16"/>
    </sheetView>
  </sheetViews>
  <sheetFormatPr defaultRowHeight="15" x14ac:dyDescent="0.25"/>
  <cols>
    <col min="1" max="1" width="3.85546875" customWidth="1"/>
    <col min="2" max="2" width="44.85546875" bestFit="1" customWidth="1"/>
    <col min="3" max="3" width="10.5703125" bestFit="1" customWidth="1"/>
    <col min="4" max="5" width="11.5703125" bestFit="1" customWidth="1"/>
    <col min="6" max="6" width="5.7109375" customWidth="1"/>
    <col min="7" max="7" width="65.42578125" customWidth="1"/>
    <col min="9" max="9" width="10.5703125" bestFit="1" customWidth="1"/>
    <col min="10" max="10" width="7.140625" customWidth="1"/>
  </cols>
  <sheetData>
    <row r="2" spans="2:10" x14ac:dyDescent="0.25">
      <c r="B2" s="5" t="s">
        <v>1</v>
      </c>
      <c r="G2" s="5" t="s">
        <v>22</v>
      </c>
    </row>
    <row r="3" spans="2:10" x14ac:dyDescent="0.25">
      <c r="B3" t="s">
        <v>2</v>
      </c>
      <c r="C3" s="2">
        <v>0.7</v>
      </c>
      <c r="G3" t="s">
        <v>2</v>
      </c>
      <c r="H3" s="2">
        <v>0.85</v>
      </c>
    </row>
    <row r="4" spans="2:10" x14ac:dyDescent="0.25">
      <c r="B4" t="s">
        <v>3</v>
      </c>
      <c r="C4">
        <v>8000</v>
      </c>
      <c r="G4" t="s">
        <v>25</v>
      </c>
      <c r="H4" s="1">
        <f>ROUND(C4*H3/C3,0)</f>
        <v>9714</v>
      </c>
    </row>
    <row r="5" spans="2:10" x14ac:dyDescent="0.25">
      <c r="B5" t="s">
        <v>4</v>
      </c>
      <c r="C5" s="3">
        <v>2999</v>
      </c>
      <c r="G5" t="s">
        <v>4</v>
      </c>
      <c r="H5" s="3">
        <v>2699</v>
      </c>
    </row>
    <row r="6" spans="2:10" x14ac:dyDescent="0.25">
      <c r="B6" t="s">
        <v>5</v>
      </c>
      <c r="E6" s="3">
        <f>C5*C4</f>
        <v>23992000</v>
      </c>
      <c r="G6" t="s">
        <v>59</v>
      </c>
      <c r="I6" s="3">
        <f>D29-C5+H5</f>
        <v>839</v>
      </c>
    </row>
    <row r="7" spans="2:10" x14ac:dyDescent="0.25">
      <c r="B7" t="s">
        <v>6</v>
      </c>
      <c r="D7" s="3">
        <v>4950000</v>
      </c>
      <c r="G7" t="s">
        <v>27</v>
      </c>
      <c r="I7" s="1">
        <f>(D10+D15)/I6</f>
        <v>8188.3194278903457</v>
      </c>
    </row>
    <row r="8" spans="2:10" x14ac:dyDescent="0.25">
      <c r="B8" t="s">
        <v>7</v>
      </c>
      <c r="D8" s="3">
        <v>6830000</v>
      </c>
      <c r="G8" s="7" t="s">
        <v>24</v>
      </c>
      <c r="I8" s="3">
        <f>(H4-I7)*I6</f>
        <v>1280046</v>
      </c>
    </row>
    <row r="9" spans="2:10" x14ac:dyDescent="0.25">
      <c r="B9" t="s">
        <v>10</v>
      </c>
      <c r="G9" s="4"/>
      <c r="I9" s="3"/>
    </row>
    <row r="10" spans="2:10" x14ac:dyDescent="0.25">
      <c r="B10" s="4" t="s">
        <v>8</v>
      </c>
      <c r="D10" s="3">
        <v>3970000</v>
      </c>
    </row>
    <row r="11" spans="2:10" x14ac:dyDescent="0.25">
      <c r="B11" s="4" t="s">
        <v>9</v>
      </c>
      <c r="D11" s="3">
        <v>1500000</v>
      </c>
      <c r="G11" s="5" t="s">
        <v>26</v>
      </c>
      <c r="J11" s="3"/>
    </row>
    <row r="12" spans="2:10" x14ac:dyDescent="0.25">
      <c r="B12" t="s">
        <v>11</v>
      </c>
      <c r="E12" s="3">
        <f>SUM(D7:D11)</f>
        <v>17250000</v>
      </c>
      <c r="G12" t="s">
        <v>2</v>
      </c>
      <c r="H12" s="2">
        <v>0.99</v>
      </c>
      <c r="J12" s="3"/>
    </row>
    <row r="13" spans="2:10" x14ac:dyDescent="0.25">
      <c r="B13" t="s">
        <v>12</v>
      </c>
      <c r="E13" s="3">
        <f>E6-E12</f>
        <v>6742000</v>
      </c>
      <c r="G13" t="s">
        <v>32</v>
      </c>
      <c r="H13" s="1">
        <f>ROUND(C4*H12/C3,0)</f>
        <v>11314</v>
      </c>
    </row>
    <row r="14" spans="2:10" x14ac:dyDescent="0.25">
      <c r="B14" t="s">
        <v>13</v>
      </c>
      <c r="G14" t="s">
        <v>4</v>
      </c>
      <c r="H14" s="3">
        <v>2599</v>
      </c>
    </row>
    <row r="15" spans="2:10" x14ac:dyDescent="0.25">
      <c r="B15" s="4" t="s">
        <v>8</v>
      </c>
      <c r="D15" s="3">
        <v>2900000</v>
      </c>
      <c r="G15" t="s">
        <v>60</v>
      </c>
      <c r="I15" s="3">
        <f>D29-C5+H14</f>
        <v>739</v>
      </c>
    </row>
    <row r="16" spans="2:10" x14ac:dyDescent="0.25">
      <c r="B16" s="4" t="s">
        <v>9</v>
      </c>
      <c r="D16" s="3">
        <v>1600000</v>
      </c>
      <c r="G16" t="s">
        <v>28</v>
      </c>
      <c r="I16" s="1">
        <f>(D10+D15+500000)/I15</f>
        <v>9972.9364005412717</v>
      </c>
      <c r="J16" s="3"/>
    </row>
    <row r="17" spans="2:10" x14ac:dyDescent="0.25">
      <c r="B17" t="s">
        <v>14</v>
      </c>
      <c r="E17" s="3">
        <f>SUM(D15:D16)</f>
        <v>4500000</v>
      </c>
      <c r="G17" s="7" t="s">
        <v>30</v>
      </c>
      <c r="I17" s="3">
        <f>(H13-I16)*I15</f>
        <v>991046.00000000023</v>
      </c>
      <c r="J17" s="3"/>
    </row>
    <row r="18" spans="2:10" x14ac:dyDescent="0.25">
      <c r="B18" t="s">
        <v>15</v>
      </c>
      <c r="E18" s="3">
        <f>E13-E17</f>
        <v>2242000</v>
      </c>
    </row>
    <row r="20" spans="2:10" x14ac:dyDescent="0.25">
      <c r="G20" s="5" t="s">
        <v>29</v>
      </c>
    </row>
    <row r="21" spans="2:10" x14ac:dyDescent="0.25">
      <c r="B21" s="5" t="s">
        <v>23</v>
      </c>
      <c r="G21" t="s">
        <v>2</v>
      </c>
      <c r="H21" s="2">
        <v>0.95</v>
      </c>
    </row>
    <row r="22" spans="2:10" x14ac:dyDescent="0.25">
      <c r="B22" t="s">
        <v>0</v>
      </c>
      <c r="D22" s="3">
        <f>E6</f>
        <v>23992000</v>
      </c>
      <c r="G22" t="s">
        <v>3</v>
      </c>
      <c r="H22" s="1">
        <f>C4*H21/C3</f>
        <v>10857.142857142859</v>
      </c>
    </row>
    <row r="23" spans="2:10" x14ac:dyDescent="0.25">
      <c r="B23" t="str">
        <f>B7</f>
        <v>Прямые расходы на материалы</v>
      </c>
      <c r="C23" s="3">
        <f>D7</f>
        <v>4950000</v>
      </c>
      <c r="G23" t="s">
        <v>4</v>
      </c>
      <c r="H23" s="3">
        <v>2709.5881578947365</v>
      </c>
    </row>
    <row r="24" spans="2:10" x14ac:dyDescent="0.25">
      <c r="B24" t="str">
        <f>B8</f>
        <v>Прямые расходы на заработную плату</v>
      </c>
      <c r="C24" s="3">
        <f>D8</f>
        <v>6830000</v>
      </c>
      <c r="G24" t="s">
        <v>20</v>
      </c>
      <c r="I24" s="3">
        <f>D29-C5+H23</f>
        <v>849.58815789473647</v>
      </c>
    </row>
    <row r="25" spans="2:10" x14ac:dyDescent="0.25">
      <c r="B25" t="s">
        <v>16</v>
      </c>
      <c r="C25" s="3">
        <f>D11</f>
        <v>1500000</v>
      </c>
      <c r="G25" t="s">
        <v>21</v>
      </c>
      <c r="I25" s="1">
        <f>(D10+D15)/I24</f>
        <v>8086.2709021553819</v>
      </c>
    </row>
    <row r="26" spans="2:10" x14ac:dyDescent="0.25">
      <c r="B26" t="s">
        <v>17</v>
      </c>
      <c r="C26" s="3">
        <f>D16</f>
        <v>1600000</v>
      </c>
      <c r="G26" s="7" t="s">
        <v>31</v>
      </c>
      <c r="I26" s="3">
        <f>(H22-I25)*I24</f>
        <v>2354099.9999999977</v>
      </c>
    </row>
    <row r="27" spans="2:10" x14ac:dyDescent="0.25">
      <c r="B27" t="s">
        <v>18</v>
      </c>
      <c r="D27" s="3">
        <f>SUM(C23:C26)</f>
        <v>14880000</v>
      </c>
    </row>
    <row r="28" spans="2:10" x14ac:dyDescent="0.25">
      <c r="B28" t="s">
        <v>19</v>
      </c>
      <c r="D28" s="3">
        <f>D22-D27</f>
        <v>9112000</v>
      </c>
      <c r="I28" s="3"/>
    </row>
    <row r="29" spans="2:10" x14ac:dyDescent="0.25">
      <c r="B29" t="s">
        <v>20</v>
      </c>
      <c r="D29" s="3">
        <f>D28/C4</f>
        <v>1139</v>
      </c>
    </row>
    <row r="31" spans="2:10" x14ac:dyDescent="0.25">
      <c r="B31" t="s">
        <v>21</v>
      </c>
      <c r="D31" s="6">
        <f>(D10+D15)/D29</f>
        <v>6031.6066725197543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activeCell="A21" sqref="A21"/>
    </sheetView>
  </sheetViews>
  <sheetFormatPr defaultRowHeight="15" x14ac:dyDescent="0.25"/>
  <cols>
    <col min="1" max="1" width="72.5703125" bestFit="1" customWidth="1"/>
    <col min="3" max="3" width="5.7109375" customWidth="1"/>
    <col min="4" max="4" width="33.85546875" customWidth="1"/>
    <col min="5" max="5" width="13.5703125" customWidth="1"/>
    <col min="6" max="6" width="23" bestFit="1" customWidth="1"/>
  </cols>
  <sheetData>
    <row r="1" spans="1:7" x14ac:dyDescent="0.25">
      <c r="A1" s="5" t="s">
        <v>44</v>
      </c>
      <c r="D1" s="5" t="s">
        <v>45</v>
      </c>
    </row>
    <row r="2" spans="1:7" x14ac:dyDescent="0.25">
      <c r="A2" t="s">
        <v>35</v>
      </c>
      <c r="B2">
        <v>400</v>
      </c>
      <c r="D2" t="s">
        <v>33</v>
      </c>
      <c r="E2" s="3">
        <f>$B$2*$B$4*$B$6</f>
        <v>10800000</v>
      </c>
    </row>
    <row r="3" spans="1:7" x14ac:dyDescent="0.25">
      <c r="A3" t="s">
        <v>51</v>
      </c>
      <c r="B3" s="3">
        <v>25000</v>
      </c>
      <c r="D3" t="s">
        <v>57</v>
      </c>
      <c r="E3" s="3">
        <f>-$B$2*$B$7*$B$8</f>
        <v>-2560000</v>
      </c>
    </row>
    <row r="4" spans="1:7" x14ac:dyDescent="0.25">
      <c r="A4" t="s">
        <v>34</v>
      </c>
      <c r="B4">
        <v>60</v>
      </c>
      <c r="D4" t="s">
        <v>46</v>
      </c>
      <c r="E4" s="3">
        <v>0</v>
      </c>
    </row>
    <row r="5" spans="1:7" x14ac:dyDescent="0.25">
      <c r="A5" t="s">
        <v>37</v>
      </c>
      <c r="B5" s="3">
        <v>400</v>
      </c>
      <c r="D5" t="s">
        <v>47</v>
      </c>
      <c r="E5" s="3">
        <v>0</v>
      </c>
    </row>
    <row r="6" spans="1:7" x14ac:dyDescent="0.25">
      <c r="A6" t="s">
        <v>36</v>
      </c>
      <c r="B6" s="3">
        <v>450</v>
      </c>
      <c r="D6" t="s">
        <v>48</v>
      </c>
      <c r="E6" s="3">
        <f>$B$12*$B$9*$B$2</f>
        <v>1200000</v>
      </c>
    </row>
    <row r="7" spans="1:7" x14ac:dyDescent="0.25">
      <c r="A7" t="s">
        <v>39</v>
      </c>
      <c r="B7">
        <v>40</v>
      </c>
      <c r="D7" t="s">
        <v>49</v>
      </c>
      <c r="E7" s="3">
        <f>$B$14*$B$15</f>
        <v>750000</v>
      </c>
    </row>
    <row r="8" spans="1:7" x14ac:dyDescent="0.25">
      <c r="A8" t="s">
        <v>38</v>
      </c>
      <c r="B8" s="3">
        <v>160</v>
      </c>
      <c r="D8" t="s">
        <v>50</v>
      </c>
      <c r="E8" s="3">
        <f>SUM(E2:E7)</f>
        <v>10190000</v>
      </c>
    </row>
    <row r="9" spans="1:7" x14ac:dyDescent="0.25">
      <c r="A9" t="s">
        <v>40</v>
      </c>
      <c r="B9">
        <v>20</v>
      </c>
    </row>
    <row r="10" spans="1:7" x14ac:dyDescent="0.25">
      <c r="A10" t="s">
        <v>41</v>
      </c>
      <c r="B10" s="3">
        <v>200</v>
      </c>
      <c r="D10" t="s">
        <v>0</v>
      </c>
      <c r="E10" s="3">
        <f>$B$3*$B$2</f>
        <v>10000000</v>
      </c>
    </row>
    <row r="11" spans="1:7" x14ac:dyDescent="0.25">
      <c r="A11" t="s">
        <v>42</v>
      </c>
      <c r="B11" s="3">
        <v>250</v>
      </c>
      <c r="D11" t="s">
        <v>15</v>
      </c>
      <c r="E11" s="3">
        <f>E10-E8</f>
        <v>-190000</v>
      </c>
    </row>
    <row r="12" spans="1:7" x14ac:dyDescent="0.25">
      <c r="A12" t="s">
        <v>43</v>
      </c>
      <c r="B12" s="3">
        <v>150</v>
      </c>
    </row>
    <row r="13" spans="1:7" x14ac:dyDescent="0.25">
      <c r="A13" t="s">
        <v>52</v>
      </c>
      <c r="B13" s="3">
        <v>200000</v>
      </c>
      <c r="D13" s="5" t="s">
        <v>45</v>
      </c>
      <c r="E13" s="8" t="s">
        <v>55</v>
      </c>
      <c r="F13" s="8" t="s">
        <v>56</v>
      </c>
      <c r="G13" s="5"/>
    </row>
    <row r="14" spans="1:7" x14ac:dyDescent="0.25">
      <c r="A14" t="s">
        <v>53</v>
      </c>
      <c r="B14" s="3">
        <v>250000</v>
      </c>
      <c r="D14" t="s">
        <v>33</v>
      </c>
      <c r="E14" s="3">
        <f>$B$2*$B$4*$B$6</f>
        <v>10800000</v>
      </c>
      <c r="F14" s="3">
        <v>0</v>
      </c>
    </row>
    <row r="15" spans="1:7" x14ac:dyDescent="0.25">
      <c r="A15" t="s">
        <v>54</v>
      </c>
      <c r="B15">
        <v>3</v>
      </c>
      <c r="D15" t="s">
        <v>57</v>
      </c>
      <c r="E15" s="3">
        <v>0</v>
      </c>
      <c r="F15" s="3">
        <f>$B$2*$B$7*$B$8</f>
        <v>2560000</v>
      </c>
    </row>
    <row r="16" spans="1:7" x14ac:dyDescent="0.25">
      <c r="D16" t="s">
        <v>46</v>
      </c>
      <c r="E16" s="3">
        <v>0</v>
      </c>
      <c r="F16" s="3">
        <v>0</v>
      </c>
    </row>
    <row r="17" spans="4:6" x14ac:dyDescent="0.25">
      <c r="D17" t="s">
        <v>47</v>
      </c>
      <c r="E17" s="3">
        <v>0</v>
      </c>
      <c r="F17" s="3">
        <v>0</v>
      </c>
    </row>
    <row r="18" spans="4:6" x14ac:dyDescent="0.25">
      <c r="D18" t="s">
        <v>48</v>
      </c>
      <c r="E18" s="3">
        <f>$B$12*$B$9*$B$2</f>
        <v>1200000</v>
      </c>
      <c r="F18" s="3">
        <v>0</v>
      </c>
    </row>
    <row r="19" spans="4:6" x14ac:dyDescent="0.25">
      <c r="D19" t="s">
        <v>50</v>
      </c>
      <c r="E19" s="3">
        <f>SUM(E14:E18)</f>
        <v>12000000</v>
      </c>
      <c r="F19" s="3">
        <f>SUM(F14:F18)</f>
        <v>2560000</v>
      </c>
    </row>
    <row r="21" spans="4:6" x14ac:dyDescent="0.25">
      <c r="D21" t="s">
        <v>0</v>
      </c>
      <c r="E21" s="3">
        <f>$B$3*$B$2</f>
        <v>10000000</v>
      </c>
      <c r="F21" s="3">
        <f>B14*B15</f>
        <v>750000</v>
      </c>
    </row>
    <row r="22" spans="4:6" x14ac:dyDescent="0.25">
      <c r="D22" t="s">
        <v>58</v>
      </c>
      <c r="E22" s="3">
        <f>E21-E19</f>
        <v>-2000000</v>
      </c>
      <c r="F22" s="3">
        <f>F21-F19</f>
        <v>-1810000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Упр1</vt:lpstr>
      <vt:lpstr>Упр2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</dc:creator>
  <cp:lastModifiedBy>Baguzin Sergey</cp:lastModifiedBy>
  <dcterms:created xsi:type="dcterms:W3CDTF">2011-06-26T14:25:11Z</dcterms:created>
  <dcterms:modified xsi:type="dcterms:W3CDTF">2020-10-07T08:49:02Z</dcterms:modified>
</cp:coreProperties>
</file>