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Рис. 1" sheetId="7" r:id="rId1"/>
    <sheet name="Рис. 2" sheetId="9" r:id="rId2"/>
    <sheet name="Рис. 3" sheetId="10" r:id="rId3"/>
    <sheet name="Рис. 3а" sheetId="11" r:id="rId4"/>
    <sheet name="Рис. 4" sheetId="8" r:id="rId5"/>
    <sheet name="Рис. 5" sheetId="6" r:id="rId6"/>
    <sheet name="Рис. 6" sheetId="12" r:id="rId7"/>
  </sheets>
  <calcPr calcId="125725"/>
</workbook>
</file>

<file path=xl/calcChain.xml><?xml version="1.0" encoding="utf-8"?>
<calcChain xmlns="http://schemas.openxmlformats.org/spreadsheetml/2006/main">
  <c r="D17" i="9"/>
  <c r="C17"/>
  <c r="B17"/>
  <c r="D17" i="7"/>
  <c r="C17"/>
  <c r="B17"/>
  <c r="F25" i="12"/>
  <c r="I20"/>
  <c r="J21" s="1"/>
  <c r="J25" s="1"/>
  <c r="G20"/>
  <c r="H21" s="1"/>
  <c r="H25" s="1"/>
  <c r="J15"/>
  <c r="J22" s="1"/>
  <c r="H15"/>
  <c r="H22" s="1"/>
  <c r="H10"/>
  <c r="H11" s="1"/>
  <c r="I9"/>
  <c r="J10" s="1"/>
  <c r="J11" s="1"/>
  <c r="D6"/>
  <c r="D8" s="1"/>
  <c r="D12" s="1"/>
  <c r="D14" s="1"/>
  <c r="C6"/>
  <c r="C8" s="1"/>
  <c r="C12" s="1"/>
  <c r="C14" s="1"/>
  <c r="F24" i="8"/>
  <c r="F26"/>
  <c r="H24" i="12" l="1"/>
  <c r="F24"/>
  <c r="J24"/>
  <c r="H26" i="8"/>
  <c r="H25"/>
  <c r="F25"/>
  <c r="H24"/>
  <c r="D6" i="9" l="1"/>
  <c r="D8" s="1"/>
  <c r="D12" s="1"/>
  <c r="D14" s="1"/>
  <c r="C6"/>
  <c r="C8" s="1"/>
  <c r="C12" s="1"/>
  <c r="C14" s="1"/>
  <c r="J26" i="8"/>
  <c r="J25"/>
  <c r="J24"/>
  <c r="I20"/>
  <c r="J21" s="1"/>
  <c r="G20"/>
  <c r="H21" s="1"/>
  <c r="J15"/>
  <c r="J22" s="1"/>
  <c r="H15"/>
  <c r="H22" s="1"/>
  <c r="H10"/>
  <c r="H11" s="1"/>
  <c r="I9"/>
  <c r="J10" s="1"/>
  <c r="J11" s="1"/>
  <c r="D6"/>
  <c r="D8" s="1"/>
  <c r="D12" s="1"/>
  <c r="D14" s="1"/>
  <c r="C6"/>
  <c r="C8" s="1"/>
  <c r="C12" s="1"/>
  <c r="C14" s="1"/>
  <c r="D6" i="7"/>
  <c r="D8" s="1"/>
  <c r="D12" s="1"/>
  <c r="D14" s="1"/>
  <c r="C6"/>
  <c r="C8" s="1"/>
  <c r="C12" s="1"/>
  <c r="C14" s="1"/>
</calcChain>
</file>

<file path=xl/sharedStrings.xml><?xml version="1.0" encoding="utf-8"?>
<sst xmlns="http://schemas.openxmlformats.org/spreadsheetml/2006/main" count="133" uniqueCount="56">
  <si>
    <t>Продажи</t>
  </si>
  <si>
    <t>Себестоимость реализованной продукции</t>
  </si>
  <si>
    <t>Налоги</t>
  </si>
  <si>
    <t>Нераспределенная прибыль</t>
  </si>
  <si>
    <t>Баланс</t>
  </si>
  <si>
    <t>Валовая прибыль</t>
  </si>
  <si>
    <t>Прочие доходы</t>
  </si>
  <si>
    <t>Складские запасы</t>
  </si>
  <si>
    <t>Прочие расходы</t>
  </si>
  <si>
    <t>Дебиторская задолженность</t>
  </si>
  <si>
    <t>Прочие оборотные активы</t>
  </si>
  <si>
    <t>Доходы после налогообложения</t>
  </si>
  <si>
    <t>Итого оборотные активы</t>
  </si>
  <si>
    <t>Итого активы</t>
  </si>
  <si>
    <t>Уставный капитал</t>
  </si>
  <si>
    <t>Краткосрочные обязательства</t>
  </si>
  <si>
    <t>Итого краткосрочные обязательства</t>
  </si>
  <si>
    <t>Итого капитал</t>
  </si>
  <si>
    <t>Внеоборотные активы</t>
  </si>
  <si>
    <t>-</t>
  </si>
  <si>
    <t>Оборотные активы</t>
  </si>
  <si>
    <t>Денежные средства</t>
  </si>
  <si>
    <t>Собственный капитал</t>
  </si>
  <si>
    <t>Итого собственный капитал</t>
  </si>
  <si>
    <t>Долгосрочные обязательства</t>
  </si>
  <si>
    <t>Займы</t>
  </si>
  <si>
    <t>Счета поставщиков к оплате</t>
  </si>
  <si>
    <t>Прочая кредиторская задолженность</t>
  </si>
  <si>
    <t>Проценты к уплате</t>
  </si>
  <si>
    <t>Прибыль до налогообложения</t>
  </si>
  <si>
    <t>Отчет о прибылях и убытках</t>
  </si>
  <si>
    <t>Коммерческие расходы</t>
  </si>
  <si>
    <t>Прибыль от продаж</t>
  </si>
  <si>
    <t>Все цифры в тыс. руб.</t>
  </si>
  <si>
    <t>Поступление товаров 
на склад (день 0-й)</t>
  </si>
  <si>
    <t>Прибыль до выплаты процентов и налогов</t>
  </si>
  <si>
    <t>(1)</t>
  </si>
  <si>
    <t>Проценты</t>
  </si>
  <si>
    <t>Прибыль до выплаты налогов</t>
  </si>
  <si>
    <t>(2)</t>
  </si>
  <si>
    <t>Прибыль после выплаты налогов</t>
  </si>
  <si>
    <t>(3)</t>
  </si>
  <si>
    <t>Дивиденды</t>
  </si>
  <si>
    <t>(4)</t>
  </si>
  <si>
    <t>Активы</t>
  </si>
  <si>
    <t>Капитал</t>
  </si>
  <si>
    <t>Внеоборотные</t>
  </si>
  <si>
    <t>активы</t>
  </si>
  <si>
    <t>Долгосрочные</t>
  </si>
  <si>
    <t>обязательства</t>
  </si>
  <si>
    <t>Оборотные</t>
  </si>
  <si>
    <t>Краткосрочные</t>
  </si>
  <si>
    <t>(уставный капитал, резервы,</t>
  </si>
  <si>
    <t>нераспределенная прибыль)</t>
  </si>
  <si>
    <t>Отгрузка товаров клиенту (день 48-й)</t>
  </si>
  <si>
    <t>Оплата клиентом полученной продукции (день 60-й)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</si>
</sst>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3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3" fontId="0" fillId="2" borderId="2" xfId="0" applyNumberFormat="1" applyFill="1" applyBorder="1" applyAlignment="1">
      <alignment vertical="top" wrapText="1"/>
    </xf>
    <xf numFmtId="3" fontId="0" fillId="2" borderId="3" xfId="0" applyNumberForma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4" fillId="2" borderId="5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3" fontId="0" fillId="2" borderId="5" xfId="0" applyNumberFormat="1" applyFill="1" applyBorder="1" applyAlignment="1">
      <alignment vertical="top" wrapText="1"/>
    </xf>
    <xf numFmtId="3" fontId="0" fillId="2" borderId="6" xfId="0" applyNumberFormat="1" applyFill="1" applyBorder="1" applyAlignment="1">
      <alignment vertical="top" wrapText="1"/>
    </xf>
    <xf numFmtId="3" fontId="0" fillId="2" borderId="5" xfId="0" applyNumberForma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3" fontId="0" fillId="4" borderId="5" xfId="0" applyNumberFormat="1" applyFill="1" applyBorder="1" applyAlignment="1">
      <alignment vertical="top" wrapText="1"/>
    </xf>
    <xf numFmtId="3" fontId="0" fillId="4" borderId="6" xfId="0" applyNumberForma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3" fontId="0" fillId="5" borderId="5" xfId="0" applyNumberFormat="1" applyFont="1" applyFill="1" applyBorder="1" applyAlignment="1">
      <alignment vertical="top" wrapText="1"/>
    </xf>
    <xf numFmtId="3" fontId="0" fillId="5" borderId="6" xfId="0" applyNumberFormat="1" applyFont="1" applyFill="1" applyBorder="1" applyAlignment="1">
      <alignment vertical="top" wrapText="1"/>
    </xf>
    <xf numFmtId="3" fontId="4" fillId="5" borderId="5" xfId="0" applyNumberFormat="1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3" fontId="3" fillId="5" borderId="5" xfId="0" applyNumberFormat="1" applyFont="1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3" fontId="0" fillId="5" borderId="6" xfId="0" applyNumberFormat="1" applyFill="1" applyBorder="1" applyAlignment="1">
      <alignment horizontal="center" vertical="top" wrapText="1"/>
    </xf>
    <xf numFmtId="3" fontId="3" fillId="5" borderId="5" xfId="0" applyNumberFormat="1" applyFont="1" applyFill="1" applyBorder="1" applyAlignment="1">
      <alignment horizontal="center" vertical="top" wrapText="1"/>
    </xf>
    <xf numFmtId="3" fontId="4" fillId="5" borderId="6" xfId="0" applyNumberFormat="1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3" fontId="0" fillId="5" borderId="5" xfId="0" applyNumberFormat="1" applyFill="1" applyBorder="1" applyAlignment="1">
      <alignment vertical="top" wrapText="1"/>
    </xf>
    <xf numFmtId="3" fontId="0" fillId="5" borderId="6" xfId="0" applyNumberFormat="1" applyFill="1" applyBorder="1" applyAlignment="1">
      <alignment vertical="top" wrapText="1"/>
    </xf>
    <xf numFmtId="0" fontId="0" fillId="6" borderId="7" xfId="0" applyFill="1" applyBorder="1" applyAlignment="1">
      <alignment vertical="top"/>
    </xf>
    <xf numFmtId="3" fontId="0" fillId="6" borderId="8" xfId="0" applyNumberFormat="1" applyFill="1" applyBorder="1" applyAlignment="1">
      <alignment vertical="top"/>
    </xf>
    <xf numFmtId="3" fontId="0" fillId="6" borderId="9" xfId="0" applyNumberFormat="1" applyFill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/>
    </xf>
    <xf numFmtId="165" fontId="0" fillId="0" borderId="0" xfId="337" applyNumberFormat="1" applyFon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0" fillId="7" borderId="5" xfId="0" applyFill="1" applyBorder="1" applyAlignment="1">
      <alignment vertical="top" wrapText="1"/>
    </xf>
    <xf numFmtId="3" fontId="0" fillId="7" borderId="6" xfId="0" applyNumberFormat="1" applyFill="1" applyBorder="1" applyAlignment="1">
      <alignment vertical="top"/>
    </xf>
    <xf numFmtId="3" fontId="0" fillId="0" borderId="6" xfId="0" applyNumberFormat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3" fontId="0" fillId="7" borderId="9" xfId="0" applyNumberFormat="1" applyFill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7" borderId="4" xfId="0" applyNumberFormat="1" applyFill="1" applyBorder="1" applyAlignment="1">
      <alignment vertical="top"/>
    </xf>
    <xf numFmtId="3" fontId="0" fillId="7" borderId="7" xfId="0" applyNumberForma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vertical="top"/>
    </xf>
    <xf numFmtId="165" fontId="0" fillId="2" borderId="0" xfId="337" applyNumberFormat="1" applyFont="1" applyFill="1" applyAlignment="1">
      <alignment vertical="top"/>
    </xf>
    <xf numFmtId="10" fontId="0" fillId="2" borderId="0" xfId="337" applyNumberFormat="1" applyFont="1" applyFill="1" applyAlignment="1">
      <alignment vertical="top"/>
    </xf>
    <xf numFmtId="0" fontId="0" fillId="0" borderId="0" xfId="0" applyAlignment="1"/>
    <xf numFmtId="0" fontId="7" fillId="0" borderId="0" xfId="0" applyFont="1"/>
    <xf numFmtId="0" fontId="7" fillId="0" borderId="13" xfId="0" applyFont="1" applyBorder="1" applyAlignment="1"/>
    <xf numFmtId="0" fontId="6" fillId="8" borderId="14" xfId="0" applyFont="1" applyFill="1" applyBorder="1" applyAlignment="1">
      <alignment vertical="top"/>
    </xf>
    <xf numFmtId="0" fontId="7" fillId="0" borderId="0" xfId="0" applyFont="1" applyAlignment="1"/>
    <xf numFmtId="0" fontId="7" fillId="0" borderId="15" xfId="0" applyFont="1" applyBorder="1"/>
    <xf numFmtId="49" fontId="7" fillId="0" borderId="0" xfId="0" applyNumberFormat="1" applyFont="1" applyAlignment="1">
      <alignment horizontal="center"/>
    </xf>
    <xf numFmtId="0" fontId="7" fillId="0" borderId="16" xfId="0" applyFont="1" applyBorder="1"/>
    <xf numFmtId="0" fontId="6" fillId="8" borderId="14" xfId="0" applyFont="1" applyFill="1" applyBorder="1" applyAlignment="1">
      <alignment horizontal="center"/>
    </xf>
    <xf numFmtId="0" fontId="6" fillId="0" borderId="14" xfId="0" applyFont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5" borderId="2" xfId="0" applyFill="1" applyBorder="1" applyAlignment="1"/>
    <xf numFmtId="0" fontId="0" fillId="5" borderId="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5" borderId="5" xfId="0" applyFill="1" applyBorder="1" applyAlignment="1"/>
    <xf numFmtId="0" fontId="0" fillId="5" borderId="6" xfId="0" applyFill="1" applyBorder="1" applyAlignment="1"/>
    <xf numFmtId="0" fontId="0" fillId="5" borderId="8" xfId="0" applyFill="1" applyBorder="1" applyAlignment="1"/>
    <xf numFmtId="0" fontId="0" fillId="5" borderId="9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0" xfId="0" applyFill="1"/>
    <xf numFmtId="0" fontId="0" fillId="5" borderId="0" xfId="0" applyFill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right" vertical="top"/>
    </xf>
    <xf numFmtId="0" fontId="0" fillId="3" borderId="0" xfId="0" applyFill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338">
    <cellStyle name="Обычный" xfId="0" builtinId="0"/>
    <cellStyle name="Обычный 10" xfId="1"/>
    <cellStyle name="Обычный 10 10" xfId="2"/>
    <cellStyle name="Обычный 10 11" xfId="3"/>
    <cellStyle name="Обычный 10 12" xfId="4"/>
    <cellStyle name="Обычный 10 13" xfId="5"/>
    <cellStyle name="Обычный 10 14" xfId="6"/>
    <cellStyle name="Обычный 10 15" xfId="7"/>
    <cellStyle name="Обычный 10 16" xfId="8"/>
    <cellStyle name="Обычный 10 17" xfId="9"/>
    <cellStyle name="Обычный 10 18" xfId="10"/>
    <cellStyle name="Обычный 10 19" xfId="11"/>
    <cellStyle name="Обычный 10 2" xfId="12"/>
    <cellStyle name="Обычный 10 3" xfId="13"/>
    <cellStyle name="Обычный 10 4" xfId="14"/>
    <cellStyle name="Обычный 10 5" xfId="15"/>
    <cellStyle name="Обычный 10 6" xfId="16"/>
    <cellStyle name="Обычный 10 7" xfId="17"/>
    <cellStyle name="Обычный 10 8" xfId="18"/>
    <cellStyle name="Обычный 10 9" xfId="19"/>
    <cellStyle name="Обычный 11" xfId="20"/>
    <cellStyle name="Обычный 11 10" xfId="21"/>
    <cellStyle name="Обычный 11 11" xfId="22"/>
    <cellStyle name="Обычный 11 12" xfId="23"/>
    <cellStyle name="Обычный 11 13" xfId="24"/>
    <cellStyle name="Обычный 11 14" xfId="25"/>
    <cellStyle name="Обычный 11 15" xfId="26"/>
    <cellStyle name="Обычный 11 16" xfId="27"/>
    <cellStyle name="Обычный 11 17" xfId="28"/>
    <cellStyle name="Обычный 11 18" xfId="29"/>
    <cellStyle name="Обычный 11 2" xfId="30"/>
    <cellStyle name="Обычный 11 3" xfId="31"/>
    <cellStyle name="Обычный 11 4" xfId="32"/>
    <cellStyle name="Обычный 11 5" xfId="33"/>
    <cellStyle name="Обычный 11 6" xfId="34"/>
    <cellStyle name="Обычный 11 7" xfId="35"/>
    <cellStyle name="Обычный 11 8" xfId="36"/>
    <cellStyle name="Обычный 11 9" xfId="37"/>
    <cellStyle name="Обычный 12 2" xfId="38"/>
    <cellStyle name="Обычный 12 3" xfId="39"/>
    <cellStyle name="Обычный 12 4" xfId="40"/>
    <cellStyle name="Обычный 13 2" xfId="41"/>
    <cellStyle name="Обычный 13 3" xfId="42"/>
    <cellStyle name="Обычный 13 4" xfId="43"/>
    <cellStyle name="Обычный 14" xfId="44"/>
    <cellStyle name="Обычный 14 10" xfId="45"/>
    <cellStyle name="Обычный 14 11" xfId="46"/>
    <cellStyle name="Обычный 14 12" xfId="47"/>
    <cellStyle name="Обычный 14 13" xfId="48"/>
    <cellStyle name="Обычный 14 14" xfId="49"/>
    <cellStyle name="Обычный 14 15" xfId="50"/>
    <cellStyle name="Обычный 14 16" xfId="51"/>
    <cellStyle name="Обычный 14 17" xfId="52"/>
    <cellStyle name="Обычный 14 18" xfId="53"/>
    <cellStyle name="Обычный 14 2" xfId="54"/>
    <cellStyle name="Обычный 14 3" xfId="55"/>
    <cellStyle name="Обычный 14 4" xfId="56"/>
    <cellStyle name="Обычный 14 5" xfId="57"/>
    <cellStyle name="Обычный 14 6" xfId="58"/>
    <cellStyle name="Обычный 14 7" xfId="59"/>
    <cellStyle name="Обычный 14 8" xfId="60"/>
    <cellStyle name="Обычный 14 9" xfId="61"/>
    <cellStyle name="Обычный 15" xfId="62"/>
    <cellStyle name="Обычный 15 10" xfId="63"/>
    <cellStyle name="Обычный 15 11" xfId="64"/>
    <cellStyle name="Обычный 15 12" xfId="65"/>
    <cellStyle name="Обычный 15 13" xfId="66"/>
    <cellStyle name="Обычный 15 14" xfId="67"/>
    <cellStyle name="Обычный 15 15" xfId="68"/>
    <cellStyle name="Обычный 15 16" xfId="69"/>
    <cellStyle name="Обычный 15 17" xfId="70"/>
    <cellStyle name="Обычный 15 18" xfId="71"/>
    <cellStyle name="Обычный 15 2" xfId="72"/>
    <cellStyle name="Обычный 15 3" xfId="73"/>
    <cellStyle name="Обычный 15 4" xfId="74"/>
    <cellStyle name="Обычный 15 5" xfId="75"/>
    <cellStyle name="Обычный 15 6" xfId="76"/>
    <cellStyle name="Обычный 15 7" xfId="77"/>
    <cellStyle name="Обычный 15 8" xfId="78"/>
    <cellStyle name="Обычный 15 9" xfId="79"/>
    <cellStyle name="Обычный 16" xfId="80"/>
    <cellStyle name="Обычный 16 10" xfId="81"/>
    <cellStyle name="Обычный 16 11" xfId="82"/>
    <cellStyle name="Обычный 16 12" xfId="83"/>
    <cellStyle name="Обычный 16 13" xfId="84"/>
    <cellStyle name="Обычный 16 14" xfId="85"/>
    <cellStyle name="Обычный 16 15" xfId="86"/>
    <cellStyle name="Обычный 16 16" xfId="87"/>
    <cellStyle name="Обычный 16 17" xfId="88"/>
    <cellStyle name="Обычный 16 2" xfId="89"/>
    <cellStyle name="Обычный 16 3" xfId="90"/>
    <cellStyle name="Обычный 16 4" xfId="91"/>
    <cellStyle name="Обычный 16 5" xfId="92"/>
    <cellStyle name="Обычный 16 6" xfId="93"/>
    <cellStyle name="Обычный 16 7" xfId="94"/>
    <cellStyle name="Обычный 16 8" xfId="95"/>
    <cellStyle name="Обычный 16 9" xfId="96"/>
    <cellStyle name="Обычный 17" xfId="97"/>
    <cellStyle name="Обычный 18" xfId="98"/>
    <cellStyle name="Обычный 19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 2" xfId="115"/>
    <cellStyle name="Обычный 3 3" xfId="116"/>
    <cellStyle name="Обычный 3 4" xfId="117"/>
    <cellStyle name="Обычный 3 5" xfId="118"/>
    <cellStyle name="Обычный 3 6" xfId="119"/>
    <cellStyle name="Обычный 3 7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5 10" xfId="127"/>
    <cellStyle name="Обычный 35 11" xfId="128"/>
    <cellStyle name="Обычный 35 12" xfId="129"/>
    <cellStyle name="Обычный 35 13" xfId="130"/>
    <cellStyle name="Обычный 35 14" xfId="131"/>
    <cellStyle name="Обычный 35 15" xfId="132"/>
    <cellStyle name="Обычный 35 16" xfId="133"/>
    <cellStyle name="Обычный 35 17" xfId="134"/>
    <cellStyle name="Обычный 35 2" xfId="135"/>
    <cellStyle name="Обычный 35 3" xfId="136"/>
    <cellStyle name="Обычный 35 4" xfId="137"/>
    <cellStyle name="Обычный 35 5" xfId="138"/>
    <cellStyle name="Обычный 35 6" xfId="139"/>
    <cellStyle name="Обычный 35 7" xfId="140"/>
    <cellStyle name="Обычный 35 8" xfId="141"/>
    <cellStyle name="Обычный 35 9" xfId="142"/>
    <cellStyle name="Обычный 36 2" xfId="143"/>
    <cellStyle name="Обычный 36 3" xfId="144"/>
    <cellStyle name="Обычный 36 4" xfId="145"/>
    <cellStyle name="Обычный 37" xfId="146"/>
    <cellStyle name="Обычный 37 10" xfId="147"/>
    <cellStyle name="Обычный 37 11" xfId="148"/>
    <cellStyle name="Обычный 37 12" xfId="149"/>
    <cellStyle name="Обычный 37 13" xfId="150"/>
    <cellStyle name="Обычный 37 14" xfId="151"/>
    <cellStyle name="Обычный 37 15" xfId="152"/>
    <cellStyle name="Обычный 37 2" xfId="153"/>
    <cellStyle name="Обычный 37 3" xfId="154"/>
    <cellStyle name="Обычный 37 4" xfId="155"/>
    <cellStyle name="Обычный 37 5" xfId="156"/>
    <cellStyle name="Обычный 37 6" xfId="157"/>
    <cellStyle name="Обычный 37 7" xfId="158"/>
    <cellStyle name="Обычный 37 8" xfId="159"/>
    <cellStyle name="Обычный 37 9" xfId="160"/>
    <cellStyle name="Обычный 38" xfId="161"/>
    <cellStyle name="Обычный 38 2" xfId="162"/>
    <cellStyle name="Обычный 38 3" xfId="163"/>
    <cellStyle name="Обычный 38 4" xfId="164"/>
    <cellStyle name="Обычный 38 5" xfId="165"/>
    <cellStyle name="Обычный 38 6" xfId="166"/>
    <cellStyle name="Обычный 38 7" xfId="167"/>
    <cellStyle name="Обычный 38 8" xfId="168"/>
    <cellStyle name="Обычный 39 2" xfId="169"/>
    <cellStyle name="Обычный 4" xfId="170"/>
    <cellStyle name="Обычный 4 10" xfId="171"/>
    <cellStyle name="Обычный 4 11" xfId="172"/>
    <cellStyle name="Обычный 4 12" xfId="173"/>
    <cellStyle name="Обычный 4 13" xfId="174"/>
    <cellStyle name="Обычный 4 14" xfId="175"/>
    <cellStyle name="Обычный 4 15" xfId="176"/>
    <cellStyle name="Обычный 4 16" xfId="177"/>
    <cellStyle name="Обычный 4 17" xfId="178"/>
    <cellStyle name="Обычный 4 18" xfId="179"/>
    <cellStyle name="Обычный 4 19" xfId="180"/>
    <cellStyle name="Обычный 4 2" xfId="181"/>
    <cellStyle name="Обычный 4 20" xfId="182"/>
    <cellStyle name="Обычный 4 21" xfId="183"/>
    <cellStyle name="Обычный 4 22" xfId="184"/>
    <cellStyle name="Обычный 4 23" xfId="185"/>
    <cellStyle name="Обычный 4 24" xfId="186"/>
    <cellStyle name="Обычный 4 3" xfId="187"/>
    <cellStyle name="Обычный 4 4" xfId="188"/>
    <cellStyle name="Обычный 4 5" xfId="189"/>
    <cellStyle name="Обычный 4 6" xfId="190"/>
    <cellStyle name="Обычный 4 7" xfId="191"/>
    <cellStyle name="Обычный 4 8" xfId="192"/>
    <cellStyle name="Обычный 4 9" xfId="193"/>
    <cellStyle name="Обычный 40 2" xfId="194"/>
    <cellStyle name="Обычный 41 2" xfId="195"/>
    <cellStyle name="Обычный 42" xfId="196"/>
    <cellStyle name="Обычный 42 2" xfId="197"/>
    <cellStyle name="Обычный 42 3" xfId="198"/>
    <cellStyle name="Обычный 42 4" xfId="199"/>
    <cellStyle name="Обычный 42 5" xfId="200"/>
    <cellStyle name="Обычный 42 6" xfId="201"/>
    <cellStyle name="Обычный 42 7" xfId="202"/>
    <cellStyle name="Обычный 42 8" xfId="203"/>
    <cellStyle name="Обычный 43 2" xfId="204"/>
    <cellStyle name="Обычный 44 2" xfId="205"/>
    <cellStyle name="Обычный 45" xfId="206"/>
    <cellStyle name="Обычный 45 2" xfId="207"/>
    <cellStyle name="Обычный 45 3" xfId="208"/>
    <cellStyle name="Обычный 45 4" xfId="209"/>
    <cellStyle name="Обычный 45 5" xfId="210"/>
    <cellStyle name="Обычный 45 6" xfId="211"/>
    <cellStyle name="Обычный 45 7" xfId="212"/>
    <cellStyle name="Обычный 46" xfId="213"/>
    <cellStyle name="Обычный 46 2" xfId="214"/>
    <cellStyle name="Обычный 46 3" xfId="215"/>
    <cellStyle name="Обычный 46 4" xfId="216"/>
    <cellStyle name="Обычный 46 5" xfId="217"/>
    <cellStyle name="Обычный 46 6" xfId="218"/>
    <cellStyle name="Обычный 46 7" xfId="219"/>
    <cellStyle name="Обычный 47" xfId="220"/>
    <cellStyle name="Обычный 47 2" xfId="221"/>
    <cellStyle name="Обычный 47 3" xfId="222"/>
    <cellStyle name="Обычный 47 4" xfId="223"/>
    <cellStyle name="Обычный 47 5" xfId="224"/>
    <cellStyle name="Обычный 47 6" xfId="225"/>
    <cellStyle name="Обычный 47 7" xfId="226"/>
    <cellStyle name="Обычный 48 2" xfId="227"/>
    <cellStyle name="Обычный 49" xfId="228"/>
    <cellStyle name="Обычный 49 2" xfId="229"/>
    <cellStyle name="Обычный 49 3" xfId="230"/>
    <cellStyle name="Обычный 49 4" xfId="231"/>
    <cellStyle name="Обычный 49 5" xfId="232"/>
    <cellStyle name="Обычный 49 6" xfId="233"/>
    <cellStyle name="Обычный 49 7" xfId="234"/>
    <cellStyle name="Обычный 5 2" xfId="235"/>
    <cellStyle name="Обычный 5 3" xfId="236"/>
    <cellStyle name="Обычный 5 4" xfId="237"/>
    <cellStyle name="Обычный 50 2" xfId="238"/>
    <cellStyle name="Обычный 52" xfId="239"/>
    <cellStyle name="Обычный 52 2" xfId="240"/>
    <cellStyle name="Обычный 52 3" xfId="241"/>
    <cellStyle name="Обычный 52 4" xfId="242"/>
    <cellStyle name="Обычный 52 5" xfId="243"/>
    <cellStyle name="Обычный 52 6" xfId="244"/>
    <cellStyle name="Обычный 52 7" xfId="245"/>
    <cellStyle name="Обычный 53" xfId="246"/>
    <cellStyle name="Обычный 53 2" xfId="247"/>
    <cellStyle name="Обычный 53 3" xfId="248"/>
    <cellStyle name="Обычный 53 4" xfId="249"/>
    <cellStyle name="Обычный 53 5" xfId="250"/>
    <cellStyle name="Обычный 53 6" xfId="251"/>
    <cellStyle name="Обычный 54" xfId="252"/>
    <cellStyle name="Обычный 54 2" xfId="253"/>
    <cellStyle name="Обычный 54 3" xfId="254"/>
    <cellStyle name="Обычный 54 4" xfId="255"/>
    <cellStyle name="Обычный 54 5" xfId="256"/>
    <cellStyle name="Обычный 56" xfId="257"/>
    <cellStyle name="Обычный 56 2" xfId="258"/>
    <cellStyle name="Обычный 56 3" xfId="259"/>
    <cellStyle name="Обычный 56 4" xfId="260"/>
    <cellStyle name="Обычный 56 5" xfId="261"/>
    <cellStyle name="Обычный 58" xfId="262"/>
    <cellStyle name="Обычный 58 2" xfId="263"/>
    <cellStyle name="Обычный 58 3" xfId="264"/>
    <cellStyle name="Обычный 58 4" xfId="265"/>
    <cellStyle name="Обычный 58 5" xfId="266"/>
    <cellStyle name="Обычный 6" xfId="267"/>
    <cellStyle name="Обычный 6 10" xfId="268"/>
    <cellStyle name="Обычный 6 11" xfId="269"/>
    <cellStyle name="Обычный 6 12" xfId="270"/>
    <cellStyle name="Обычный 6 13" xfId="271"/>
    <cellStyle name="Обычный 6 14" xfId="272"/>
    <cellStyle name="Обычный 6 15" xfId="273"/>
    <cellStyle name="Обычный 6 16" xfId="274"/>
    <cellStyle name="Обычный 6 17" xfId="275"/>
    <cellStyle name="Обычный 6 18" xfId="276"/>
    <cellStyle name="Обычный 6 19" xfId="277"/>
    <cellStyle name="Обычный 6 2" xfId="278"/>
    <cellStyle name="Обычный 6 20" xfId="279"/>
    <cellStyle name="Обычный 6 21" xfId="280"/>
    <cellStyle name="Обычный 6 22" xfId="281"/>
    <cellStyle name="Обычный 6 3" xfId="282"/>
    <cellStyle name="Обычный 6 4" xfId="283"/>
    <cellStyle name="Обычный 6 5" xfId="284"/>
    <cellStyle name="Обычный 6 6" xfId="285"/>
    <cellStyle name="Обычный 6 7" xfId="286"/>
    <cellStyle name="Обычный 6 8" xfId="287"/>
    <cellStyle name="Обычный 6 9" xfId="288"/>
    <cellStyle name="Обычный 61" xfId="289"/>
    <cellStyle name="Обычный 61 2" xfId="290"/>
    <cellStyle name="Обычный 61 3" xfId="291"/>
    <cellStyle name="Обычный 61 4" xfId="292"/>
    <cellStyle name="Обычный 61 5" xfId="293"/>
    <cellStyle name="Обычный 62" xfId="294"/>
    <cellStyle name="Обычный 62 2" xfId="295"/>
    <cellStyle name="Обычный 62 3" xfId="296"/>
    <cellStyle name="Обычный 63" xfId="297"/>
    <cellStyle name="Обычный 63 2" xfId="298"/>
    <cellStyle name="Обычный 63 3" xfId="299"/>
    <cellStyle name="Обычный 66" xfId="300"/>
    <cellStyle name="Обычный 66 2" xfId="301"/>
    <cellStyle name="Обычный 66 3" xfId="302"/>
    <cellStyle name="Обычный 67" xfId="303"/>
    <cellStyle name="Обычный 68" xfId="304"/>
    <cellStyle name="Обычный 69" xfId="305"/>
    <cellStyle name="Обычный 7" xfId="306"/>
    <cellStyle name="Обычный 7 10" xfId="307"/>
    <cellStyle name="Обычный 7 11" xfId="308"/>
    <cellStyle name="Обычный 7 12" xfId="309"/>
    <cellStyle name="Обычный 7 13" xfId="310"/>
    <cellStyle name="Обычный 7 14" xfId="311"/>
    <cellStyle name="Обычный 7 15" xfId="312"/>
    <cellStyle name="Обычный 7 16" xfId="313"/>
    <cellStyle name="Обычный 7 17" xfId="314"/>
    <cellStyle name="Обычный 7 18" xfId="315"/>
    <cellStyle name="Обычный 7 19" xfId="316"/>
    <cellStyle name="Обычный 7 2" xfId="317"/>
    <cellStyle name="Обычный 7 20" xfId="318"/>
    <cellStyle name="Обычный 7 21" xfId="319"/>
    <cellStyle name="Обычный 7 22" xfId="320"/>
    <cellStyle name="Обычный 7 3" xfId="321"/>
    <cellStyle name="Обычный 7 4" xfId="322"/>
    <cellStyle name="Обычный 7 5" xfId="323"/>
    <cellStyle name="Обычный 7 6" xfId="324"/>
    <cellStyle name="Обычный 7 7" xfId="325"/>
    <cellStyle name="Обычный 7 8" xfId="326"/>
    <cellStyle name="Обычный 7 9" xfId="327"/>
    <cellStyle name="Обычный 73" xfId="328"/>
    <cellStyle name="Обычный 74" xfId="329"/>
    <cellStyle name="Обычный 8 2" xfId="330"/>
    <cellStyle name="Обычный 8 3" xfId="331"/>
    <cellStyle name="Обычный 8 4" xfId="332"/>
    <cellStyle name="Обычный 9 2" xfId="333"/>
    <cellStyle name="Обычный 9 3" xfId="334"/>
    <cellStyle name="Обычный 9 4" xfId="335"/>
    <cellStyle name="Процентный" xfId="337" builtinId="5"/>
    <cellStyle name="Процентный 2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2519365</xdr:colOff>
      <xdr:row>4</xdr:row>
      <xdr:rowOff>85725</xdr:rowOff>
    </xdr:from>
    <xdr:to>
      <xdr:col>1</xdr:col>
      <xdr:colOff>2933702</xdr:colOff>
      <xdr:row>8</xdr:row>
      <xdr:rowOff>47625</xdr:rowOff>
    </xdr:to>
    <xdr:sp macro="" textlink="">
      <xdr:nvSpPr>
        <xdr:cNvPr id="3" name="TextBox 2"/>
        <xdr:cNvSpPr txBox="1"/>
      </xdr:nvSpPr>
      <xdr:spPr>
        <a:xfrm rot="16200000">
          <a:off x="2374109" y="1440656"/>
          <a:ext cx="1066800" cy="41433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600" b="1"/>
            <a:t>Кредиторы</a:t>
          </a:r>
        </a:p>
      </xdr:txBody>
    </xdr:sp>
    <xdr:clientData/>
  </xdr:twoCellAnchor>
  <xdr:twoCellAnchor>
    <xdr:from>
      <xdr:col>1</xdr:col>
      <xdr:colOff>2519364</xdr:colOff>
      <xdr:row>8</xdr:row>
      <xdr:rowOff>123825</xdr:rowOff>
    </xdr:from>
    <xdr:to>
      <xdr:col>1</xdr:col>
      <xdr:colOff>2933701</xdr:colOff>
      <xdr:row>12</xdr:row>
      <xdr:rowOff>214310</xdr:rowOff>
    </xdr:to>
    <xdr:sp macro="" textlink="">
      <xdr:nvSpPr>
        <xdr:cNvPr id="4" name="TextBox 3"/>
        <xdr:cNvSpPr txBox="1"/>
      </xdr:nvSpPr>
      <xdr:spPr>
        <a:xfrm rot="16200000">
          <a:off x="2309815" y="2647949"/>
          <a:ext cx="1195385" cy="41433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600" b="1"/>
            <a:t>Государство</a:t>
          </a:r>
        </a:p>
      </xdr:txBody>
    </xdr:sp>
    <xdr:clientData/>
  </xdr:twoCellAnchor>
  <xdr:twoCellAnchor>
    <xdr:from>
      <xdr:col>1</xdr:col>
      <xdr:colOff>2519364</xdr:colOff>
      <xdr:row>12</xdr:row>
      <xdr:rowOff>266699</xdr:rowOff>
    </xdr:from>
    <xdr:to>
      <xdr:col>1</xdr:col>
      <xdr:colOff>2933701</xdr:colOff>
      <xdr:row>17</xdr:row>
      <xdr:rowOff>4759</xdr:rowOff>
    </xdr:to>
    <xdr:sp macro="" textlink="">
      <xdr:nvSpPr>
        <xdr:cNvPr id="5" name="TextBox 4"/>
        <xdr:cNvSpPr txBox="1"/>
      </xdr:nvSpPr>
      <xdr:spPr>
        <a:xfrm rot="16200000">
          <a:off x="2347915" y="3857623"/>
          <a:ext cx="1119185" cy="41433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ru-RU" sz="1600" b="1"/>
            <a:t>Акционеры</a:t>
          </a:r>
        </a:p>
      </xdr:txBody>
    </xdr:sp>
    <xdr:clientData/>
  </xdr:twoCellAnchor>
  <xdr:twoCellAnchor>
    <xdr:from>
      <xdr:col>1</xdr:col>
      <xdr:colOff>2924175</xdr:colOff>
      <xdr:row>7</xdr:row>
      <xdr:rowOff>123825</xdr:rowOff>
    </xdr:from>
    <xdr:to>
      <xdr:col>1</xdr:col>
      <xdr:colOff>3876675</xdr:colOff>
      <xdr:row>7</xdr:row>
      <xdr:rowOff>125413</xdr:rowOff>
    </xdr:to>
    <xdr:cxnSp macro="">
      <xdr:nvCxnSpPr>
        <xdr:cNvPr id="8" name="Прямая со стрелкой 7"/>
        <xdr:cNvCxnSpPr/>
      </xdr:nvCxnSpPr>
      <xdr:spPr>
        <a:xfrm rot="10800000">
          <a:off x="3105150" y="1981200"/>
          <a:ext cx="952500" cy="1588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2933700</xdr:colOff>
      <xdr:row>11</xdr:row>
      <xdr:rowOff>142875</xdr:rowOff>
    </xdr:from>
    <xdr:to>
      <xdr:col>3</xdr:col>
      <xdr:colOff>0</xdr:colOff>
      <xdr:row>11</xdr:row>
      <xdr:rowOff>144463</xdr:rowOff>
    </xdr:to>
    <xdr:cxnSp macro="">
      <xdr:nvCxnSpPr>
        <xdr:cNvPr id="9" name="Прямая со стрелкой 8"/>
        <xdr:cNvCxnSpPr/>
      </xdr:nvCxnSpPr>
      <xdr:spPr>
        <a:xfrm rot="10800000">
          <a:off x="3114675" y="3105150"/>
          <a:ext cx="1924050" cy="1588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2924179</xdr:colOff>
      <xdr:row>15</xdr:row>
      <xdr:rowOff>133352</xdr:rowOff>
    </xdr:from>
    <xdr:to>
      <xdr:col>3</xdr:col>
      <xdr:colOff>688731</xdr:colOff>
      <xdr:row>15</xdr:row>
      <xdr:rowOff>133353</xdr:rowOff>
    </xdr:to>
    <xdr:cxnSp macro="">
      <xdr:nvCxnSpPr>
        <xdr:cNvPr id="10" name="Прямая со стрелкой 9"/>
        <xdr:cNvCxnSpPr/>
      </xdr:nvCxnSpPr>
      <xdr:spPr>
        <a:xfrm rot="10800000" flipV="1">
          <a:off x="3105154" y="4200527"/>
          <a:ext cx="2622302" cy="1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200028</xdr:colOff>
      <xdr:row>2</xdr:row>
      <xdr:rowOff>1</xdr:rowOff>
    </xdr:from>
    <xdr:to>
      <xdr:col>5</xdr:col>
      <xdr:colOff>200028</xdr:colOff>
      <xdr:row>11</xdr:row>
      <xdr:rowOff>190500</xdr:rowOff>
    </xdr:to>
    <xdr:cxnSp macro="">
      <xdr:nvCxnSpPr>
        <xdr:cNvPr id="5" name="Прямая соединительная линия 4"/>
        <xdr:cNvCxnSpPr/>
      </xdr:nvCxnSpPr>
      <xdr:spPr>
        <a:xfrm rot="5400000" flipH="1" flipV="1">
          <a:off x="3709991" y="6186488"/>
          <a:ext cx="1933574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180979</xdr:colOff>
      <xdr:row>1</xdr:row>
      <xdr:rowOff>180976</xdr:rowOff>
    </xdr:from>
    <xdr:to>
      <xdr:col>6</xdr:col>
      <xdr:colOff>180979</xdr:colOff>
      <xdr:row>9</xdr:row>
      <xdr:rowOff>9525</xdr:rowOff>
    </xdr:to>
    <xdr:cxnSp macro="">
      <xdr:nvCxnSpPr>
        <xdr:cNvPr id="6" name="Прямая соединительная линия 5"/>
        <xdr:cNvCxnSpPr/>
      </xdr:nvCxnSpPr>
      <xdr:spPr>
        <a:xfrm rot="5400000" flipH="1" flipV="1">
          <a:off x="4810129" y="5895976"/>
          <a:ext cx="1390649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161931</xdr:colOff>
      <xdr:row>1</xdr:row>
      <xdr:rowOff>190502</xdr:rowOff>
    </xdr:from>
    <xdr:to>
      <xdr:col>7</xdr:col>
      <xdr:colOff>161931</xdr:colOff>
      <xdr:row>6</xdr:row>
      <xdr:rowOff>9525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5938844" y="5605464"/>
          <a:ext cx="790573" cy="0"/>
        </a:xfrm>
        <a:prstGeom prst="line">
          <a:avLst/>
        </a:prstGeom>
        <a:ln w="12700">
          <a:solidFill>
            <a:schemeClr val="tx1"/>
          </a:solidFill>
          <a:prstDash val="sysDash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257178</xdr:colOff>
      <xdr:row>2</xdr:row>
      <xdr:rowOff>52387</xdr:rowOff>
    </xdr:from>
    <xdr:to>
      <xdr:col>7</xdr:col>
      <xdr:colOff>900113</xdr:colOff>
      <xdr:row>5</xdr:row>
      <xdr:rowOff>157162</xdr:rowOff>
    </xdr:to>
    <xdr:sp macro="" textlink="">
      <xdr:nvSpPr>
        <xdr:cNvPr id="8" name="TextBox 7"/>
        <xdr:cNvSpPr txBox="1"/>
      </xdr:nvSpPr>
      <xdr:spPr>
        <a:xfrm rot="16200000">
          <a:off x="6384133" y="5317332"/>
          <a:ext cx="676275" cy="5857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Собствен-ный капитал</a:t>
          </a:r>
        </a:p>
      </xdr:txBody>
    </xdr:sp>
    <xdr:clientData/>
  </xdr:twoCellAnchor>
  <xdr:twoCellAnchor>
    <xdr:from>
      <xdr:col>6</xdr:col>
      <xdr:colOff>309563</xdr:colOff>
      <xdr:row>2</xdr:row>
      <xdr:rowOff>57150</xdr:rowOff>
    </xdr:from>
    <xdr:to>
      <xdr:col>6</xdr:col>
      <xdr:colOff>862013</xdr:colOff>
      <xdr:row>8</xdr:row>
      <xdr:rowOff>152399</xdr:rowOff>
    </xdr:to>
    <xdr:sp macro="" textlink="">
      <xdr:nvSpPr>
        <xdr:cNvPr id="9" name="TextBox 8"/>
        <xdr:cNvSpPr txBox="1"/>
      </xdr:nvSpPr>
      <xdr:spPr>
        <a:xfrm rot="16200000">
          <a:off x="5272088" y="5638800"/>
          <a:ext cx="1257299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Инвестированный капитал</a:t>
          </a:r>
        </a:p>
      </xdr:txBody>
    </xdr:sp>
    <xdr:clientData/>
  </xdr:twoCellAnchor>
  <xdr:twoCellAnchor>
    <xdr:from>
      <xdr:col>5</xdr:col>
      <xdr:colOff>309565</xdr:colOff>
      <xdr:row>2</xdr:row>
      <xdr:rowOff>95250</xdr:rowOff>
    </xdr:from>
    <xdr:to>
      <xdr:col>5</xdr:col>
      <xdr:colOff>561975</xdr:colOff>
      <xdr:row>11</xdr:row>
      <xdr:rowOff>66675</xdr:rowOff>
    </xdr:to>
    <xdr:sp macro="" textlink="">
      <xdr:nvSpPr>
        <xdr:cNvPr id="10" name="TextBox 9"/>
        <xdr:cNvSpPr txBox="1"/>
      </xdr:nvSpPr>
      <xdr:spPr>
        <a:xfrm rot="16200000">
          <a:off x="4055270" y="6045995"/>
          <a:ext cx="1714500" cy="25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Совокупные активы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570706</xdr:colOff>
      <xdr:row>2</xdr:row>
      <xdr:rowOff>794</xdr:rowOff>
    </xdr:from>
    <xdr:to>
      <xdr:col>0</xdr:col>
      <xdr:colOff>572294</xdr:colOff>
      <xdr:row>4</xdr:row>
      <xdr:rowOff>794</xdr:rowOff>
    </xdr:to>
    <xdr:cxnSp macro="">
      <xdr:nvCxnSpPr>
        <xdr:cNvPr id="2" name="Прямая со стрелкой 1"/>
        <xdr:cNvCxnSpPr/>
      </xdr:nvCxnSpPr>
      <xdr:spPr>
        <a:xfrm rot="5400000">
          <a:off x="381000" y="819150"/>
          <a:ext cx="381000" cy="15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182252</xdr:colOff>
      <xdr:row>2</xdr:row>
      <xdr:rowOff>182218</xdr:rowOff>
    </xdr:from>
    <xdr:to>
      <xdr:col>2</xdr:col>
      <xdr:colOff>182252</xdr:colOff>
      <xdr:row>4</xdr:row>
      <xdr:rowOff>794</xdr:rowOff>
    </xdr:to>
    <xdr:cxnSp macro="">
      <xdr:nvCxnSpPr>
        <xdr:cNvPr id="3" name="Прямая со стрелкой 2"/>
        <xdr:cNvCxnSpPr/>
      </xdr:nvCxnSpPr>
      <xdr:spPr>
        <a:xfrm>
          <a:off x="3097730" y="811696"/>
          <a:ext cx="0" cy="199576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1051698</xdr:colOff>
      <xdr:row>2</xdr:row>
      <xdr:rowOff>794</xdr:rowOff>
    </xdr:from>
    <xdr:to>
      <xdr:col>2</xdr:col>
      <xdr:colOff>1053286</xdr:colOff>
      <xdr:row>4</xdr:row>
      <xdr:rowOff>794</xdr:rowOff>
    </xdr:to>
    <xdr:cxnSp macro="">
      <xdr:nvCxnSpPr>
        <xdr:cNvPr id="4" name="Прямая со стрелкой 3"/>
        <xdr:cNvCxnSpPr/>
      </xdr:nvCxnSpPr>
      <xdr:spPr>
        <a:xfrm rot="5400000">
          <a:off x="3776642" y="819150"/>
          <a:ext cx="381000" cy="1588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6</xdr:row>
      <xdr:rowOff>0</xdr:rowOff>
    </xdr:from>
    <xdr:to>
      <xdr:col>2</xdr:col>
      <xdr:colOff>1044466</xdr:colOff>
      <xdr:row>6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561975" y="1247775"/>
          <a:ext cx="339714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571501</xdr:colOff>
      <xdr:row>4</xdr:row>
      <xdr:rowOff>170796</xdr:rowOff>
    </xdr:from>
    <xdr:to>
      <xdr:col>0</xdr:col>
      <xdr:colOff>571501</xdr:colOff>
      <xdr:row>5</xdr:row>
      <xdr:rowOff>180972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480688" y="1147434"/>
          <a:ext cx="18162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182391</xdr:colOff>
      <xdr:row>4</xdr:row>
      <xdr:rowOff>48284</xdr:rowOff>
    </xdr:from>
    <xdr:to>
      <xdr:col>2</xdr:col>
      <xdr:colOff>182391</xdr:colOff>
      <xdr:row>5</xdr:row>
      <xdr:rowOff>182285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3006020" y="1150611"/>
          <a:ext cx="1836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1053663</xdr:colOff>
      <xdr:row>4</xdr:row>
      <xdr:rowOff>186560</xdr:rowOff>
    </xdr:from>
    <xdr:to>
      <xdr:col>2</xdr:col>
      <xdr:colOff>1053663</xdr:colOff>
      <xdr:row>6</xdr:row>
      <xdr:rowOff>6236</xdr:rowOff>
    </xdr:to>
    <xdr:cxnSp macro="">
      <xdr:nvCxnSpPr>
        <xdr:cNvPr id="8" name="Прямая соединительная линия 7"/>
        <xdr:cNvCxnSpPr/>
      </xdr:nvCxnSpPr>
      <xdr:spPr>
        <a:xfrm rot="5400000">
          <a:off x="3867975" y="1153673"/>
          <a:ext cx="20067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571499</xdr:colOff>
      <xdr:row>5</xdr:row>
      <xdr:rowOff>0</xdr:rowOff>
    </xdr:from>
    <xdr:to>
      <xdr:col>1</xdr:col>
      <xdr:colOff>709448</xdr:colOff>
      <xdr:row>5</xdr:row>
      <xdr:rowOff>180975</xdr:rowOff>
    </xdr:to>
    <xdr:sp macro="" textlink="">
      <xdr:nvSpPr>
        <xdr:cNvPr id="9" name="TextBox 8"/>
        <xdr:cNvSpPr txBox="1"/>
      </xdr:nvSpPr>
      <xdr:spPr>
        <a:xfrm>
          <a:off x="571499" y="1057275"/>
          <a:ext cx="1528599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48 дней</a:t>
          </a:r>
        </a:p>
      </xdr:txBody>
    </xdr:sp>
    <xdr:clientData/>
  </xdr:twoCellAnchor>
  <xdr:twoCellAnchor>
    <xdr:from>
      <xdr:col>2</xdr:col>
      <xdr:colOff>248479</xdr:colOff>
      <xdr:row>5</xdr:row>
      <xdr:rowOff>0</xdr:rowOff>
    </xdr:from>
    <xdr:to>
      <xdr:col>2</xdr:col>
      <xdr:colOff>1044466</xdr:colOff>
      <xdr:row>5</xdr:row>
      <xdr:rowOff>182217</xdr:rowOff>
    </xdr:to>
    <xdr:sp macro="" textlink="">
      <xdr:nvSpPr>
        <xdr:cNvPr id="10" name="TextBox 9"/>
        <xdr:cNvSpPr txBox="1"/>
      </xdr:nvSpPr>
      <xdr:spPr>
        <a:xfrm>
          <a:off x="3163957" y="1060174"/>
          <a:ext cx="795987" cy="182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12 дней</a:t>
          </a:r>
        </a:p>
      </xdr:txBody>
    </xdr:sp>
    <xdr:clientData/>
  </xdr:twoCellAnchor>
  <xdr:twoCellAnchor>
    <xdr:from>
      <xdr:col>0</xdr:col>
      <xdr:colOff>571498</xdr:colOff>
      <xdr:row>6</xdr:row>
      <xdr:rowOff>38100</xdr:rowOff>
    </xdr:from>
    <xdr:to>
      <xdr:col>1</xdr:col>
      <xdr:colOff>702878</xdr:colOff>
      <xdr:row>8</xdr:row>
      <xdr:rowOff>19050</xdr:rowOff>
    </xdr:to>
    <xdr:sp macro="" textlink="">
      <xdr:nvSpPr>
        <xdr:cNvPr id="11" name="TextBox 10"/>
        <xdr:cNvSpPr txBox="1"/>
      </xdr:nvSpPr>
      <xdr:spPr>
        <a:xfrm>
          <a:off x="571498" y="1285875"/>
          <a:ext cx="152203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</a:t>
          </a:r>
          <a:r>
            <a:rPr lang="ru-RU" sz="1100" baseline="0"/>
            <a:t> хранения</a:t>
          </a:r>
          <a:br>
            <a:rPr lang="ru-RU" sz="1100" baseline="0"/>
          </a:br>
          <a:r>
            <a:rPr lang="ru-RU" sz="1100" baseline="0"/>
            <a:t>запасов</a:t>
          </a:r>
          <a:endParaRPr lang="ru-RU" sz="1100"/>
        </a:p>
      </xdr:txBody>
    </xdr:sp>
    <xdr:clientData/>
  </xdr:twoCellAnchor>
  <xdr:twoCellAnchor>
    <xdr:from>
      <xdr:col>1</xdr:col>
      <xdr:colOff>696309</xdr:colOff>
      <xdr:row>6</xdr:row>
      <xdr:rowOff>57150</xdr:rowOff>
    </xdr:from>
    <xdr:to>
      <xdr:col>2</xdr:col>
      <xdr:colOff>1057602</xdr:colOff>
      <xdr:row>8</xdr:row>
      <xdr:rowOff>38100</xdr:rowOff>
    </xdr:to>
    <xdr:sp macro="" textlink="">
      <xdr:nvSpPr>
        <xdr:cNvPr id="12" name="TextBox 11"/>
        <xdr:cNvSpPr txBox="1"/>
      </xdr:nvSpPr>
      <xdr:spPr>
        <a:xfrm>
          <a:off x="2086959" y="1304925"/>
          <a:ext cx="1885293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 инкассации </a:t>
          </a:r>
          <a:br>
            <a:rPr lang="ru-RU" sz="1100"/>
          </a:br>
          <a:r>
            <a:rPr lang="ru-RU" sz="1100"/>
            <a:t>дебиторской задолженности</a:t>
          </a:r>
        </a:p>
      </xdr:txBody>
    </xdr:sp>
    <xdr:clientData/>
  </xdr:twoCellAnchor>
  <xdr:twoCellAnchor>
    <xdr:from>
      <xdr:col>0</xdr:col>
      <xdr:colOff>543582</xdr:colOff>
      <xdr:row>10</xdr:row>
      <xdr:rowOff>1314</xdr:rowOff>
    </xdr:from>
    <xdr:to>
      <xdr:col>1</xdr:col>
      <xdr:colOff>1202121</xdr:colOff>
      <xdr:row>10</xdr:row>
      <xdr:rowOff>1314</xdr:rowOff>
    </xdr:to>
    <xdr:cxnSp macro="">
      <xdr:nvCxnSpPr>
        <xdr:cNvPr id="13" name="Прямая соединительная линия 12"/>
        <xdr:cNvCxnSpPr/>
      </xdr:nvCxnSpPr>
      <xdr:spPr>
        <a:xfrm>
          <a:off x="543582" y="1906314"/>
          <a:ext cx="204918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549166</xdr:colOff>
      <xdr:row>8</xdr:row>
      <xdr:rowOff>174736</xdr:rowOff>
    </xdr:from>
    <xdr:to>
      <xdr:col>0</xdr:col>
      <xdr:colOff>549166</xdr:colOff>
      <xdr:row>9</xdr:row>
      <xdr:rowOff>184912</xdr:rowOff>
    </xdr:to>
    <xdr:cxnSp macro="">
      <xdr:nvCxnSpPr>
        <xdr:cNvPr id="14" name="Прямая соединительная линия 13"/>
        <xdr:cNvCxnSpPr/>
      </xdr:nvCxnSpPr>
      <xdr:spPr>
        <a:xfrm rot="5400000">
          <a:off x="458353" y="1808599"/>
          <a:ext cx="18162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1200808</xdr:colOff>
      <xdr:row>8</xdr:row>
      <xdr:rowOff>182618</xdr:rowOff>
    </xdr:from>
    <xdr:to>
      <xdr:col>1</xdr:col>
      <xdr:colOff>1200808</xdr:colOff>
      <xdr:row>10</xdr:row>
      <xdr:rowOff>2294</xdr:rowOff>
    </xdr:to>
    <xdr:cxnSp macro="">
      <xdr:nvCxnSpPr>
        <xdr:cNvPr id="15" name="Прямая соединительная линия 14"/>
        <xdr:cNvCxnSpPr/>
      </xdr:nvCxnSpPr>
      <xdr:spPr>
        <a:xfrm rot="5400000">
          <a:off x="2495882" y="1811719"/>
          <a:ext cx="19115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553106</xdr:colOff>
      <xdr:row>9</xdr:row>
      <xdr:rowOff>6569</xdr:rowOff>
    </xdr:from>
    <xdr:to>
      <xdr:col>1</xdr:col>
      <xdr:colOff>1200150</xdr:colOff>
      <xdr:row>9</xdr:row>
      <xdr:rowOff>188859</xdr:rowOff>
    </xdr:to>
    <xdr:sp macro="" textlink="">
      <xdr:nvSpPr>
        <xdr:cNvPr id="16" name="TextBox 15"/>
        <xdr:cNvSpPr txBox="1"/>
      </xdr:nvSpPr>
      <xdr:spPr>
        <a:xfrm>
          <a:off x="553106" y="1721069"/>
          <a:ext cx="2037694" cy="182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37 дней</a:t>
          </a:r>
        </a:p>
      </xdr:txBody>
    </xdr:sp>
    <xdr:clientData/>
  </xdr:twoCellAnchor>
  <xdr:twoCellAnchor>
    <xdr:from>
      <xdr:col>0</xdr:col>
      <xdr:colOff>553107</xdr:colOff>
      <xdr:row>10</xdr:row>
      <xdr:rowOff>32188</xdr:rowOff>
    </xdr:from>
    <xdr:to>
      <xdr:col>1</xdr:col>
      <xdr:colOff>1195552</xdr:colOff>
      <xdr:row>12</xdr:row>
      <xdr:rowOff>13138</xdr:rowOff>
    </xdr:to>
    <xdr:sp macro="" textlink="">
      <xdr:nvSpPr>
        <xdr:cNvPr id="17" name="TextBox 16"/>
        <xdr:cNvSpPr txBox="1"/>
      </xdr:nvSpPr>
      <xdr:spPr>
        <a:xfrm>
          <a:off x="553107" y="1937188"/>
          <a:ext cx="203309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Срок до погашения </a:t>
          </a:r>
          <a:br>
            <a:rPr lang="ru-RU" sz="1100"/>
          </a:br>
          <a:r>
            <a:rPr lang="ru-RU" sz="1100"/>
            <a:t>кредиторской задолженности</a:t>
          </a:r>
        </a:p>
      </xdr:txBody>
    </xdr:sp>
    <xdr:clientData/>
  </xdr:twoCellAnchor>
  <xdr:twoCellAnchor>
    <xdr:from>
      <xdr:col>1</xdr:col>
      <xdr:colOff>1196344</xdr:colOff>
      <xdr:row>9</xdr:row>
      <xdr:rowOff>179397</xdr:rowOff>
    </xdr:from>
    <xdr:to>
      <xdr:col>1</xdr:col>
      <xdr:colOff>1197932</xdr:colOff>
      <xdr:row>15</xdr:row>
      <xdr:rowOff>186283</xdr:rowOff>
    </xdr:to>
    <xdr:cxnSp macro="">
      <xdr:nvCxnSpPr>
        <xdr:cNvPr id="18" name="Прямая со стрелкой 17"/>
        <xdr:cNvCxnSpPr/>
      </xdr:nvCxnSpPr>
      <xdr:spPr>
        <a:xfrm rot="5400000">
          <a:off x="2012845" y="2468046"/>
          <a:ext cx="1149886" cy="1588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1053937</xdr:colOff>
      <xdr:row>5</xdr:row>
      <xdr:rowOff>188419</xdr:rowOff>
    </xdr:from>
    <xdr:to>
      <xdr:col>2</xdr:col>
      <xdr:colOff>1055525</xdr:colOff>
      <xdr:row>15</xdr:row>
      <xdr:rowOff>183015</xdr:rowOff>
    </xdr:to>
    <xdr:cxnSp macro="">
      <xdr:nvCxnSpPr>
        <xdr:cNvPr id="19" name="Прямая со стрелкой 18"/>
        <xdr:cNvCxnSpPr/>
      </xdr:nvCxnSpPr>
      <xdr:spPr>
        <a:xfrm rot="5400000">
          <a:off x="3071970" y="2142311"/>
          <a:ext cx="1794821" cy="1588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1194289</xdr:colOff>
      <xdr:row>11</xdr:row>
      <xdr:rowOff>99394</xdr:rowOff>
    </xdr:from>
    <xdr:to>
      <xdr:col>2</xdr:col>
      <xdr:colOff>1047750</xdr:colOff>
      <xdr:row>11</xdr:row>
      <xdr:rowOff>99395</xdr:rowOff>
    </xdr:to>
    <xdr:cxnSp macro="">
      <xdr:nvCxnSpPr>
        <xdr:cNvPr id="20" name="Прямая со стрелкой 19"/>
        <xdr:cNvCxnSpPr/>
      </xdr:nvCxnSpPr>
      <xdr:spPr>
        <a:xfrm flipV="1">
          <a:off x="2584939" y="2194894"/>
          <a:ext cx="1377461" cy="1"/>
        </a:xfrm>
        <a:prstGeom prst="straightConnector1">
          <a:avLst/>
        </a:prstGeom>
        <a:ln w="12700">
          <a:solidFill>
            <a:schemeClr val="tx1"/>
          </a:solidFill>
          <a:prstDash val="sys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1209831</xdr:colOff>
      <xdr:row>8</xdr:row>
      <xdr:rowOff>119808</xdr:rowOff>
    </xdr:from>
    <xdr:to>
      <xdr:col>2</xdr:col>
      <xdr:colOff>1057776</xdr:colOff>
      <xdr:row>11</xdr:row>
      <xdr:rowOff>107673</xdr:rowOff>
    </xdr:to>
    <xdr:sp macro="" textlink="">
      <xdr:nvSpPr>
        <xdr:cNvPr id="21" name="TextBox 20"/>
        <xdr:cNvSpPr txBox="1"/>
      </xdr:nvSpPr>
      <xdr:spPr>
        <a:xfrm>
          <a:off x="2600481" y="1710483"/>
          <a:ext cx="1371945" cy="492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Разрыв во времени между выплатами</a:t>
          </a:r>
          <a:br>
            <a:rPr lang="ru-RU" sz="1100"/>
          </a:br>
          <a:r>
            <a:rPr lang="ru-RU" sz="1100"/>
            <a:t>и поступлениями</a:t>
          </a:r>
        </a:p>
      </xdr:txBody>
    </xdr:sp>
    <xdr:clientData/>
  </xdr:twoCellAnchor>
  <xdr:twoCellAnchor>
    <xdr:from>
      <xdr:col>1</xdr:col>
      <xdr:colOff>1207826</xdr:colOff>
      <xdr:row>11</xdr:row>
      <xdr:rowOff>183497</xdr:rowOff>
    </xdr:from>
    <xdr:to>
      <xdr:col>2</xdr:col>
      <xdr:colOff>1055771</xdr:colOff>
      <xdr:row>15</xdr:row>
      <xdr:rowOff>137377</xdr:rowOff>
    </xdr:to>
    <xdr:sp macro="" textlink="">
      <xdr:nvSpPr>
        <xdr:cNvPr id="22" name="TextBox 21"/>
        <xdr:cNvSpPr txBox="1"/>
      </xdr:nvSpPr>
      <xdr:spPr>
        <a:xfrm>
          <a:off x="2598476" y="2278997"/>
          <a:ext cx="1371945" cy="715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ru-RU" sz="1100"/>
            <a:t>Необходимость дополнительного финансирования </a:t>
          </a:r>
          <a:br>
            <a:rPr lang="ru-RU" sz="1100"/>
          </a:br>
          <a:r>
            <a:rPr lang="ru-RU" sz="1100"/>
            <a:t>в течение 23 дней </a:t>
          </a:r>
        </a:p>
      </xdr:txBody>
    </xdr:sp>
    <xdr:clientData/>
  </xdr:twoCellAnchor>
  <xdr:twoCellAnchor>
    <xdr:from>
      <xdr:col>0</xdr:col>
      <xdr:colOff>488674</xdr:colOff>
      <xdr:row>15</xdr:row>
      <xdr:rowOff>186415</xdr:rowOff>
    </xdr:from>
    <xdr:to>
      <xdr:col>2</xdr:col>
      <xdr:colOff>8283</xdr:colOff>
      <xdr:row>17</xdr:row>
      <xdr:rowOff>182218</xdr:rowOff>
    </xdr:to>
    <xdr:sp macro="" textlink="">
      <xdr:nvSpPr>
        <xdr:cNvPr id="23" name="TextBox 22"/>
        <xdr:cNvSpPr txBox="1"/>
      </xdr:nvSpPr>
      <xdr:spPr>
        <a:xfrm>
          <a:off x="488674" y="3043915"/>
          <a:ext cx="2434259" cy="376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Денежные средства</a:t>
          </a:r>
          <a:r>
            <a:rPr lang="ru-RU" sz="1100" baseline="0"/>
            <a:t> выплачиваются поставщикам в среднем на 37-й день</a:t>
          </a:r>
          <a:endParaRPr lang="ru-RU" sz="1100"/>
        </a:p>
      </xdr:txBody>
    </xdr:sp>
    <xdr:clientData/>
  </xdr:twoCellAnchor>
  <xdr:twoCellAnchor>
    <xdr:from>
      <xdr:col>2</xdr:col>
      <xdr:colOff>372718</xdr:colOff>
      <xdr:row>16</xdr:row>
      <xdr:rowOff>371</xdr:rowOff>
    </xdr:from>
    <xdr:to>
      <xdr:col>4</xdr:col>
      <xdr:colOff>8283</xdr:colOff>
      <xdr:row>17</xdr:row>
      <xdr:rowOff>165653</xdr:rowOff>
    </xdr:to>
    <xdr:sp macro="" textlink="">
      <xdr:nvSpPr>
        <xdr:cNvPr id="24" name="TextBox 23"/>
        <xdr:cNvSpPr txBox="1"/>
      </xdr:nvSpPr>
      <xdr:spPr>
        <a:xfrm>
          <a:off x="3287368" y="3048371"/>
          <a:ext cx="2302565" cy="355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Денежные средства</a:t>
          </a:r>
          <a:r>
            <a:rPr lang="ru-RU" sz="1100" baseline="0"/>
            <a:t> поступают от клиентов в среднем на 60-й день</a:t>
          </a:r>
          <a:endParaRPr lang="ru-RU" sz="1100"/>
        </a:p>
      </xdr:txBody>
    </xdr:sp>
    <xdr:clientData/>
  </xdr:twoCellAnchor>
  <xdr:twoCellAnchor>
    <xdr:from>
      <xdr:col>1</xdr:col>
      <xdr:colOff>740638</xdr:colOff>
      <xdr:row>1</xdr:row>
      <xdr:rowOff>432597</xdr:rowOff>
    </xdr:from>
    <xdr:to>
      <xdr:col>1</xdr:col>
      <xdr:colOff>740638</xdr:colOff>
      <xdr:row>2</xdr:row>
      <xdr:rowOff>177316</xdr:rowOff>
    </xdr:to>
    <xdr:cxnSp macro="">
      <xdr:nvCxnSpPr>
        <xdr:cNvPr id="26" name="Прямая соединительная линия 25"/>
        <xdr:cNvCxnSpPr/>
      </xdr:nvCxnSpPr>
      <xdr:spPr>
        <a:xfrm rot="5400000">
          <a:off x="2040267" y="714946"/>
          <a:ext cx="1836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727626</xdr:colOff>
      <xdr:row>2</xdr:row>
      <xdr:rowOff>173935</xdr:rowOff>
    </xdr:from>
    <xdr:to>
      <xdr:col>2</xdr:col>
      <xdr:colOff>182218</xdr:colOff>
      <xdr:row>2</xdr:row>
      <xdr:rowOff>179319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2119104" y="803413"/>
          <a:ext cx="978592" cy="53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showGridLines="0" tabSelected="1" zoomScaleNormal="100" workbookViewId="0">
      <selection activeCell="C17" sqref="C17"/>
    </sheetView>
  </sheetViews>
  <sheetFormatPr defaultRowHeight="15"/>
  <cols>
    <col min="1" max="1" width="2.42578125" style="1" customWidth="1"/>
    <col min="2" max="2" width="51.7109375" style="1" customWidth="1"/>
    <col min="3" max="3" width="10" style="1" customWidth="1"/>
    <col min="4" max="4" width="10.42578125" style="1" customWidth="1"/>
    <col min="5" max="16384" width="9.140625" style="1"/>
  </cols>
  <sheetData>
    <row r="1" spans="2:4" ht="9.75" customHeight="1"/>
    <row r="2" spans="2:4">
      <c r="B2" s="88" t="s">
        <v>30</v>
      </c>
      <c r="C2" s="88"/>
      <c r="D2" s="88"/>
    </row>
    <row r="3" spans="2:4" ht="15.75" thickBot="1">
      <c r="B3" s="2"/>
      <c r="C3" s="39">
        <v>2009</v>
      </c>
      <c r="D3" s="38">
        <v>2010</v>
      </c>
    </row>
    <row r="4" spans="2:4">
      <c r="B4" s="44" t="s">
        <v>0</v>
      </c>
      <c r="C4" s="53">
        <v>188859</v>
      </c>
      <c r="D4" s="45">
        <v>468041</v>
      </c>
    </row>
    <row r="5" spans="2:4">
      <c r="B5" s="46" t="s">
        <v>1</v>
      </c>
      <c r="C5" s="54">
        <v>173998</v>
      </c>
      <c r="D5" s="47">
        <v>424562</v>
      </c>
    </row>
    <row r="6" spans="2:4">
      <c r="B6" s="48" t="s">
        <v>5</v>
      </c>
      <c r="C6" s="55">
        <f>C4-C5</f>
        <v>14861</v>
      </c>
      <c r="D6" s="49">
        <f>D4-D5</f>
        <v>43479</v>
      </c>
    </row>
    <row r="7" spans="2:4">
      <c r="B7" s="46" t="s">
        <v>31</v>
      </c>
      <c r="C7" s="54">
        <v>14003</v>
      </c>
      <c r="D7" s="47">
        <v>40696</v>
      </c>
    </row>
    <row r="8" spans="2:4">
      <c r="B8" s="48" t="s">
        <v>32</v>
      </c>
      <c r="C8" s="55">
        <f>C6-C7</f>
        <v>858</v>
      </c>
      <c r="D8" s="49">
        <f>D6-D7</f>
        <v>2783</v>
      </c>
    </row>
    <row r="9" spans="2:4">
      <c r="B9" s="46" t="s">
        <v>28</v>
      </c>
      <c r="C9" s="54"/>
      <c r="D9" s="47"/>
    </row>
    <row r="10" spans="2:4">
      <c r="B10" s="46" t="s">
        <v>6</v>
      </c>
      <c r="C10" s="54">
        <v>31</v>
      </c>
      <c r="D10" s="47">
        <v>856</v>
      </c>
    </row>
    <row r="11" spans="2:4">
      <c r="B11" s="46" t="s">
        <v>8</v>
      </c>
      <c r="C11" s="54">
        <v>-84</v>
      </c>
      <c r="D11" s="47">
        <v>-1709</v>
      </c>
    </row>
    <row r="12" spans="2:4">
      <c r="B12" s="48" t="s">
        <v>29</v>
      </c>
      <c r="C12" s="55">
        <f>SUM(C8:C11)</f>
        <v>805</v>
      </c>
      <c r="D12" s="49">
        <f>SUM(D8:D11)</f>
        <v>1930</v>
      </c>
    </row>
    <row r="13" spans="2:4">
      <c r="B13" s="46" t="s">
        <v>2</v>
      </c>
      <c r="C13" s="54">
        <v>-161</v>
      </c>
      <c r="D13" s="50">
        <v>-384</v>
      </c>
    </row>
    <row r="14" spans="2:4" ht="15.75" thickBot="1">
      <c r="B14" s="51" t="s">
        <v>11</v>
      </c>
      <c r="C14" s="56">
        <f>SUM(C12:C13)</f>
        <v>644</v>
      </c>
      <c r="D14" s="52">
        <f>SUM(D12:D13)</f>
        <v>1546</v>
      </c>
    </row>
    <row r="15" spans="2:4">
      <c r="B15" s="2" t="s">
        <v>33</v>
      </c>
    </row>
    <row r="17" spans="2:4">
      <c r="B17" s="58" t="str">
        <f>CONCATENATE("Маржинальность продаж = (",C4," -  ",C5," ) / ",C4," = ")</f>
        <v xml:space="preserve">Маржинальность продаж = (188859 -  173998 ) / 188859 = </v>
      </c>
      <c r="C17" s="59">
        <f>(C4-C5)/C4</f>
        <v>7.8688333624555892E-2</v>
      </c>
      <c r="D17" s="59">
        <f>(D4-D5)/D4</f>
        <v>9.2895707854653758E-2</v>
      </c>
    </row>
  </sheetData>
  <mergeCells count="1">
    <mergeCell ref="B2:D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showGridLines="0" zoomScaleNormal="100" workbookViewId="0">
      <selection activeCell="C17" sqref="C17"/>
    </sheetView>
  </sheetViews>
  <sheetFormatPr defaultRowHeight="15"/>
  <cols>
    <col min="1" max="1" width="2.42578125" style="1" customWidth="1"/>
    <col min="2" max="2" width="52.42578125" style="1" customWidth="1"/>
    <col min="3" max="3" width="10" style="1" customWidth="1"/>
    <col min="4" max="4" width="10.42578125" style="1" customWidth="1"/>
    <col min="5" max="16384" width="9.140625" style="1"/>
  </cols>
  <sheetData>
    <row r="1" spans="2:4" ht="9.75" customHeight="1"/>
    <row r="2" spans="2:4">
      <c r="B2" s="88" t="s">
        <v>30</v>
      </c>
      <c r="C2" s="88"/>
      <c r="D2" s="88"/>
    </row>
    <row r="3" spans="2:4" ht="15.75" thickBot="1">
      <c r="B3" s="2"/>
      <c r="C3" s="39">
        <v>2009</v>
      </c>
      <c r="D3" s="38">
        <v>2010</v>
      </c>
    </row>
    <row r="4" spans="2:4">
      <c r="B4" s="44" t="s">
        <v>0</v>
      </c>
      <c r="C4" s="53">
        <v>188859</v>
      </c>
      <c r="D4" s="45">
        <v>468041</v>
      </c>
    </row>
    <row r="5" spans="2:4">
      <c r="B5" s="46" t="s">
        <v>1</v>
      </c>
      <c r="C5" s="54">
        <v>173998</v>
      </c>
      <c r="D5" s="47">
        <v>424562</v>
      </c>
    </row>
    <row r="6" spans="2:4">
      <c r="B6" s="48" t="s">
        <v>5</v>
      </c>
      <c r="C6" s="55">
        <f>C4-C5</f>
        <v>14861</v>
      </c>
      <c r="D6" s="49">
        <f>D4-D5</f>
        <v>43479</v>
      </c>
    </row>
    <row r="7" spans="2:4">
      <c r="B7" s="46" t="s">
        <v>31</v>
      </c>
      <c r="C7" s="54">
        <v>14003</v>
      </c>
      <c r="D7" s="47">
        <v>40696</v>
      </c>
    </row>
    <row r="8" spans="2:4">
      <c r="B8" s="48" t="s">
        <v>32</v>
      </c>
      <c r="C8" s="55">
        <f>C6-C7</f>
        <v>858</v>
      </c>
      <c r="D8" s="49">
        <f>D6-D7</f>
        <v>2783</v>
      </c>
    </row>
    <row r="9" spans="2:4">
      <c r="B9" s="46" t="s">
        <v>28</v>
      </c>
      <c r="C9" s="54"/>
      <c r="D9" s="47"/>
    </row>
    <row r="10" spans="2:4">
      <c r="B10" s="46" t="s">
        <v>6</v>
      </c>
      <c r="C10" s="54">
        <v>31</v>
      </c>
      <c r="D10" s="47">
        <v>856</v>
      </c>
    </row>
    <row r="11" spans="2:4">
      <c r="B11" s="46" t="s">
        <v>8</v>
      </c>
      <c r="C11" s="54">
        <v>-84</v>
      </c>
      <c r="D11" s="47">
        <v>-1709</v>
      </c>
    </row>
    <row r="12" spans="2:4">
      <c r="B12" s="48" t="s">
        <v>29</v>
      </c>
      <c r="C12" s="55">
        <f>SUM(C8:C11)</f>
        <v>805</v>
      </c>
      <c r="D12" s="49">
        <f>SUM(D8:D11)</f>
        <v>1930</v>
      </c>
    </row>
    <row r="13" spans="2:4">
      <c r="B13" s="46" t="s">
        <v>2</v>
      </c>
      <c r="C13" s="54">
        <v>-161</v>
      </c>
      <c r="D13" s="50">
        <v>-384</v>
      </c>
    </row>
    <row r="14" spans="2:4" ht="15.75" thickBot="1">
      <c r="B14" s="51" t="s">
        <v>11</v>
      </c>
      <c r="C14" s="56">
        <f>SUM(C12:C13)</f>
        <v>644</v>
      </c>
      <c r="D14" s="52">
        <f>SUM(D12:D13)</f>
        <v>1546</v>
      </c>
    </row>
    <row r="15" spans="2:4">
      <c r="B15" s="2" t="s">
        <v>33</v>
      </c>
    </row>
    <row r="17" spans="2:4">
      <c r="B17" s="58" t="str">
        <f>CONCATENATE("Рентабельность основной деятельности = ",C8," / ",C4," = ")</f>
        <v xml:space="preserve">Рентабельность основной деятельности = 858 / 188859 = </v>
      </c>
      <c r="C17" s="60">
        <f>C8/C4</f>
        <v>4.5430718154813908E-3</v>
      </c>
      <c r="D17" s="60">
        <f>D8/D4</f>
        <v>5.9460602810437546E-3</v>
      </c>
    </row>
  </sheetData>
  <mergeCells count="1">
    <mergeCell ref="B2:D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showGridLines="0" zoomScaleNormal="100" workbookViewId="0">
      <selection activeCell="J12" sqref="J12"/>
    </sheetView>
  </sheetViews>
  <sheetFormatPr defaultRowHeight="15"/>
  <cols>
    <col min="1" max="1" width="2.7109375" customWidth="1"/>
    <col min="2" max="2" width="58.28515625" style="61" bestFit="1" customWidth="1"/>
    <col min="3" max="3" width="14.5703125" bestFit="1" customWidth="1"/>
    <col min="4" max="4" width="10.42578125" bestFit="1" customWidth="1"/>
    <col min="5" max="5" width="16.42578125" bestFit="1" customWidth="1"/>
    <col min="6" max="6" width="39.42578125" bestFit="1" customWidth="1"/>
  </cols>
  <sheetData>
    <row r="1" spans="2:7" ht="15.75" thickBot="1"/>
    <row r="2" spans="2:7" s="62" customFormat="1" ht="21.75" thickBot="1">
      <c r="B2" s="89" t="s">
        <v>0</v>
      </c>
      <c r="C2" s="90"/>
      <c r="D2" s="90"/>
      <c r="E2" s="90"/>
      <c r="F2" s="91"/>
    </row>
    <row r="3" spans="2:7" s="62" customFormat="1" ht="21.75" customHeight="1" thickBot="1">
      <c r="B3" s="63"/>
    </row>
    <row r="4" spans="2:7" s="62" customFormat="1" ht="21.75" thickBot="1">
      <c r="B4" s="64" t="s">
        <v>1</v>
      </c>
    </row>
    <row r="5" spans="2:7" s="62" customFormat="1" ht="21.75" thickBot="1">
      <c r="B5" s="65"/>
      <c r="C5" s="66"/>
    </row>
    <row r="6" spans="2:7" s="62" customFormat="1" ht="21.75" thickBot="1">
      <c r="B6" s="65"/>
      <c r="C6" s="92" t="s">
        <v>35</v>
      </c>
      <c r="D6" s="93"/>
      <c r="E6" s="93"/>
      <c r="F6" s="94"/>
      <c r="G6" s="67" t="s">
        <v>36</v>
      </c>
    </row>
    <row r="7" spans="2:7" s="62" customFormat="1" ht="21.75" thickBot="1">
      <c r="B7" s="65"/>
      <c r="C7" s="66"/>
      <c r="D7" s="68"/>
    </row>
    <row r="8" spans="2:7" s="62" customFormat="1" ht="21.75" thickBot="1">
      <c r="B8" s="65"/>
      <c r="C8" s="69" t="s">
        <v>37</v>
      </c>
    </row>
    <row r="9" spans="2:7" s="62" customFormat="1" ht="21.75" thickBot="1">
      <c r="B9" s="65"/>
      <c r="D9" s="68"/>
    </row>
    <row r="10" spans="2:7" s="62" customFormat="1" ht="21.75" thickBot="1">
      <c r="B10" s="65"/>
      <c r="D10" s="92" t="s">
        <v>38</v>
      </c>
      <c r="E10" s="93"/>
      <c r="F10" s="94"/>
      <c r="G10" s="67" t="s">
        <v>39</v>
      </c>
    </row>
    <row r="11" spans="2:7" s="62" customFormat="1" ht="21.75" thickBot="1">
      <c r="B11" s="65"/>
      <c r="D11" s="68"/>
      <c r="E11" s="68"/>
    </row>
    <row r="12" spans="2:7" s="62" customFormat="1" ht="21.75" thickBot="1">
      <c r="B12" s="65"/>
      <c r="D12" s="69" t="s">
        <v>2</v>
      </c>
    </row>
    <row r="13" spans="2:7" s="62" customFormat="1" ht="21.75" thickBot="1">
      <c r="B13" s="65"/>
      <c r="E13" s="68"/>
    </row>
    <row r="14" spans="2:7" s="62" customFormat="1" ht="21.75" thickBot="1">
      <c r="B14" s="65"/>
      <c r="E14" s="92" t="s">
        <v>40</v>
      </c>
      <c r="F14" s="94"/>
      <c r="G14" s="67" t="s">
        <v>41</v>
      </c>
    </row>
    <row r="15" spans="2:7" s="62" customFormat="1" ht="21.75" thickBot="1">
      <c r="B15" s="65"/>
      <c r="E15" s="68"/>
      <c r="F15" s="68"/>
    </row>
    <row r="16" spans="2:7" s="62" customFormat="1" ht="21.75" thickBot="1">
      <c r="B16" s="65"/>
      <c r="E16" s="69" t="s">
        <v>42</v>
      </c>
    </row>
    <row r="17" spans="2:7" s="62" customFormat="1" ht="21.75" thickBot="1">
      <c r="B17" s="65"/>
      <c r="F17" s="68"/>
    </row>
    <row r="18" spans="2:7" s="62" customFormat="1" ht="21.75" thickBot="1">
      <c r="B18" s="65"/>
      <c r="F18" s="70" t="s">
        <v>3</v>
      </c>
      <c r="G18" s="67" t="s">
        <v>43</v>
      </c>
    </row>
    <row r="19" spans="2:7" s="62" customFormat="1" ht="21">
      <c r="B19" s="65"/>
    </row>
    <row r="20" spans="2:7" s="62" customFormat="1" ht="21">
      <c r="B20" s="65"/>
    </row>
    <row r="21" spans="2:7" s="62" customFormat="1" ht="21">
      <c r="B21" s="65"/>
    </row>
    <row r="22" spans="2:7" s="62" customFormat="1" ht="21">
      <c r="B22" s="65"/>
    </row>
    <row r="23" spans="2:7" s="62" customFormat="1" ht="21">
      <c r="B23" s="65"/>
    </row>
    <row r="24" spans="2:7" s="62" customFormat="1" ht="21">
      <c r="B24" s="65"/>
    </row>
    <row r="25" spans="2:7" s="62" customFormat="1" ht="21">
      <c r="B25" s="65"/>
    </row>
  </sheetData>
  <mergeCells count="4">
    <mergeCell ref="B2:F2"/>
    <mergeCell ref="C6:F6"/>
    <mergeCell ref="D10:F10"/>
    <mergeCell ref="E14:F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Normal="100" workbookViewId="0">
      <selection activeCell="J18" sqref="J18"/>
    </sheetView>
  </sheetViews>
  <sheetFormatPr defaultRowHeight="15"/>
  <cols>
    <col min="1" max="1" width="8.28515625" customWidth="1"/>
    <col min="2" max="5" width="14.7109375" customWidth="1"/>
    <col min="6" max="8" width="12.7109375" customWidth="1"/>
  </cols>
  <sheetData>
    <row r="2" spans="2:8" ht="15.75" thickBot="1">
      <c r="B2" s="95" t="s">
        <v>44</v>
      </c>
      <c r="C2" s="95"/>
      <c r="D2" s="96" t="s">
        <v>45</v>
      </c>
      <c r="E2" s="96"/>
    </row>
    <row r="3" spans="2:8">
      <c r="B3" s="71" t="s">
        <v>46</v>
      </c>
      <c r="C3" s="72"/>
      <c r="D3" s="73" t="s">
        <v>22</v>
      </c>
      <c r="E3" s="74"/>
      <c r="F3" s="85"/>
      <c r="G3" s="86"/>
      <c r="H3" s="86"/>
    </row>
    <row r="4" spans="2:8">
      <c r="B4" s="75" t="s">
        <v>47</v>
      </c>
      <c r="C4" s="76"/>
      <c r="D4" s="77" t="s">
        <v>52</v>
      </c>
      <c r="E4" s="78"/>
    </row>
    <row r="5" spans="2:8">
      <c r="B5" s="75"/>
      <c r="C5" s="76"/>
      <c r="D5" s="77" t="s">
        <v>53</v>
      </c>
      <c r="E5" s="78"/>
    </row>
    <row r="6" spans="2:8" ht="15.75" thickBot="1">
      <c r="B6" s="75"/>
      <c r="C6" s="76"/>
      <c r="D6" s="79"/>
      <c r="E6" s="80">
        <v>400</v>
      </c>
    </row>
    <row r="7" spans="2:8">
      <c r="B7" s="75"/>
      <c r="C7" s="76"/>
      <c r="D7" s="73" t="s">
        <v>48</v>
      </c>
      <c r="E7" s="74"/>
      <c r="H7" s="86"/>
    </row>
    <row r="8" spans="2:8" ht="15.75" thickBot="1">
      <c r="B8" s="81"/>
      <c r="C8" s="82">
        <v>600</v>
      </c>
      <c r="D8" s="77" t="s">
        <v>49</v>
      </c>
      <c r="E8" s="78"/>
    </row>
    <row r="9" spans="2:8" ht="15.75" thickBot="1">
      <c r="B9" s="71" t="s">
        <v>50</v>
      </c>
      <c r="C9" s="72"/>
      <c r="D9" s="79"/>
      <c r="E9" s="80">
        <v>300</v>
      </c>
    </row>
    <row r="10" spans="2:8">
      <c r="B10" s="75" t="s">
        <v>47</v>
      </c>
      <c r="C10" s="76"/>
      <c r="D10" s="73" t="s">
        <v>51</v>
      </c>
      <c r="E10" s="74"/>
      <c r="G10" s="86"/>
      <c r="H10" s="86"/>
    </row>
    <row r="11" spans="2:8">
      <c r="B11" s="75"/>
      <c r="C11" s="76"/>
      <c r="D11" s="77" t="s">
        <v>49</v>
      </c>
      <c r="E11" s="78"/>
    </row>
    <row r="12" spans="2:8" ht="15.75" thickBot="1">
      <c r="B12" s="81"/>
      <c r="C12" s="82">
        <v>400</v>
      </c>
      <c r="D12" s="79"/>
      <c r="E12" s="80">
        <v>300</v>
      </c>
    </row>
    <row r="13" spans="2:8">
      <c r="B13" s="83"/>
      <c r="C13" s="83">
        <v>1000</v>
      </c>
      <c r="D13" s="84"/>
      <c r="E13" s="84">
        <v>1000</v>
      </c>
      <c r="F13" s="86"/>
      <c r="G13" s="86"/>
      <c r="H13" s="86"/>
    </row>
  </sheetData>
  <mergeCells count="2">
    <mergeCell ref="B2:C2"/>
    <mergeCell ref="D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6"/>
  <sheetViews>
    <sheetView showGridLines="0" zoomScaleNormal="100" workbookViewId="0">
      <selection activeCell="K7" sqref="K7"/>
    </sheetView>
  </sheetViews>
  <sheetFormatPr defaultRowHeight="15"/>
  <cols>
    <col min="1" max="1" width="2.28515625" style="1" customWidth="1"/>
    <col min="2" max="2" width="40.85546875" style="1" customWidth="1"/>
    <col min="3" max="3" width="10.140625" style="1" customWidth="1"/>
    <col min="4" max="4" width="9.7109375" style="1" customWidth="1"/>
    <col min="5" max="5" width="2.85546875" style="1" customWidth="1"/>
    <col min="6" max="6" width="38.5703125" style="1" customWidth="1"/>
    <col min="7" max="7" width="8.42578125" style="1" customWidth="1"/>
    <col min="8" max="10" width="7.7109375" style="1" customWidth="1"/>
    <col min="11" max="16384" width="9.140625" style="1"/>
  </cols>
  <sheetData>
    <row r="1" spans="2:11" ht="11.25" customHeight="1"/>
    <row r="2" spans="2:11">
      <c r="B2" s="88" t="s">
        <v>30</v>
      </c>
      <c r="C2" s="88"/>
      <c r="D2" s="88"/>
      <c r="F2" s="88" t="s">
        <v>4</v>
      </c>
      <c r="G2" s="88"/>
      <c r="H2" s="88"/>
      <c r="I2" s="88"/>
      <c r="J2" s="88"/>
    </row>
    <row r="3" spans="2:11" ht="15.75" thickBot="1">
      <c r="B3" s="2"/>
      <c r="C3" s="39">
        <v>2009</v>
      </c>
      <c r="D3" s="38">
        <v>2010</v>
      </c>
      <c r="F3" s="2"/>
      <c r="G3" s="97">
        <v>2009</v>
      </c>
      <c r="H3" s="97"/>
      <c r="I3" s="97">
        <v>2010</v>
      </c>
      <c r="J3" s="97"/>
    </row>
    <row r="4" spans="2:11">
      <c r="B4" s="44" t="s">
        <v>0</v>
      </c>
      <c r="C4" s="53">
        <v>188859</v>
      </c>
      <c r="D4" s="45">
        <v>468041</v>
      </c>
      <c r="F4" s="4" t="s">
        <v>18</v>
      </c>
      <c r="G4" s="5"/>
      <c r="H4" s="6" t="s">
        <v>19</v>
      </c>
      <c r="I4" s="7"/>
      <c r="J4" s="8" t="s">
        <v>19</v>
      </c>
    </row>
    <row r="5" spans="2:11">
      <c r="B5" s="46" t="s">
        <v>1</v>
      </c>
      <c r="C5" s="54">
        <v>173998</v>
      </c>
      <c r="D5" s="47">
        <v>424562</v>
      </c>
      <c r="F5" s="9" t="s">
        <v>20</v>
      </c>
      <c r="G5" s="10"/>
      <c r="H5" s="11"/>
      <c r="I5" s="12"/>
      <c r="J5" s="13"/>
    </row>
    <row r="6" spans="2:11">
      <c r="B6" s="48" t="s">
        <v>5</v>
      </c>
      <c r="C6" s="55">
        <f>C4-C5</f>
        <v>14861</v>
      </c>
      <c r="D6" s="49">
        <f>D4-D5</f>
        <v>43479</v>
      </c>
      <c r="F6" s="14" t="s">
        <v>7</v>
      </c>
      <c r="G6" s="15">
        <v>22931</v>
      </c>
      <c r="H6" s="16"/>
      <c r="I6" s="15">
        <v>55351</v>
      </c>
      <c r="J6" s="16"/>
    </row>
    <row r="7" spans="2:11">
      <c r="B7" s="46" t="s">
        <v>31</v>
      </c>
      <c r="C7" s="54">
        <v>14003</v>
      </c>
      <c r="D7" s="47">
        <v>40696</v>
      </c>
      <c r="F7" s="14" t="s">
        <v>9</v>
      </c>
      <c r="G7" s="15">
        <v>16761</v>
      </c>
      <c r="H7" s="16"/>
      <c r="I7" s="15">
        <v>15565</v>
      </c>
      <c r="J7" s="16"/>
    </row>
    <row r="8" spans="2:11">
      <c r="B8" s="48" t="s">
        <v>32</v>
      </c>
      <c r="C8" s="55">
        <f>C6-C7</f>
        <v>858</v>
      </c>
      <c r="D8" s="49">
        <f>D6-D7</f>
        <v>2783</v>
      </c>
      <c r="F8" s="14" t="s">
        <v>21</v>
      </c>
      <c r="G8" s="15">
        <v>35</v>
      </c>
      <c r="H8" s="16"/>
      <c r="I8" s="15">
        <v>318</v>
      </c>
      <c r="J8" s="16"/>
    </row>
    <row r="9" spans="2:11">
      <c r="B9" s="46" t="s">
        <v>28</v>
      </c>
      <c r="C9" s="54"/>
      <c r="D9" s="47"/>
      <c r="F9" s="14" t="s">
        <v>10</v>
      </c>
      <c r="G9" s="17" t="s">
        <v>19</v>
      </c>
      <c r="H9" s="16"/>
      <c r="I9" s="15">
        <f>2000+2551</f>
        <v>4551</v>
      </c>
      <c r="J9" s="16"/>
    </row>
    <row r="10" spans="2:11">
      <c r="B10" s="46" t="s">
        <v>6</v>
      </c>
      <c r="C10" s="54">
        <v>31</v>
      </c>
      <c r="D10" s="47">
        <v>856</v>
      </c>
      <c r="F10" s="14" t="s">
        <v>12</v>
      </c>
      <c r="G10" s="15"/>
      <c r="H10" s="16">
        <f>SUM(G6:G9)</f>
        <v>39727</v>
      </c>
      <c r="I10" s="15"/>
      <c r="J10" s="16">
        <f>SUM(I6:I9)</f>
        <v>75785</v>
      </c>
    </row>
    <row r="11" spans="2:11">
      <c r="B11" s="46" t="s">
        <v>8</v>
      </c>
      <c r="C11" s="54">
        <v>-84</v>
      </c>
      <c r="D11" s="47">
        <v>-1709</v>
      </c>
      <c r="F11" s="18" t="s">
        <v>13</v>
      </c>
      <c r="G11" s="19"/>
      <c r="H11" s="20">
        <f>SUM(H4:H10)</f>
        <v>39727</v>
      </c>
      <c r="I11" s="19"/>
      <c r="J11" s="20">
        <f>SUM(J4:J10)</f>
        <v>75785</v>
      </c>
    </row>
    <row r="12" spans="2:11">
      <c r="B12" s="48" t="s">
        <v>29</v>
      </c>
      <c r="C12" s="55">
        <f>SUM(C8:C11)</f>
        <v>805</v>
      </c>
      <c r="D12" s="49">
        <f>SUM(D8:D11)</f>
        <v>1930</v>
      </c>
      <c r="F12" s="21" t="s">
        <v>22</v>
      </c>
      <c r="G12" s="22"/>
      <c r="H12" s="23"/>
      <c r="I12" s="24"/>
      <c r="J12" s="23"/>
    </row>
    <row r="13" spans="2:11">
      <c r="B13" s="46" t="s">
        <v>2</v>
      </c>
      <c r="C13" s="54">
        <v>-161</v>
      </c>
      <c r="D13" s="50">
        <v>-384</v>
      </c>
      <c r="F13" s="25" t="s">
        <v>14</v>
      </c>
      <c r="G13" s="22">
        <v>10</v>
      </c>
      <c r="H13" s="23"/>
      <c r="I13" s="26">
        <v>10</v>
      </c>
      <c r="J13" s="23"/>
    </row>
    <row r="14" spans="2:11" ht="15.75" thickBot="1">
      <c r="B14" s="51" t="s">
        <v>11</v>
      </c>
      <c r="C14" s="56">
        <f>SUM(C12:C13)</f>
        <v>644</v>
      </c>
      <c r="D14" s="52">
        <f>SUM(D12:D13)</f>
        <v>1546</v>
      </c>
      <c r="F14" s="27" t="s">
        <v>3</v>
      </c>
      <c r="G14" s="22">
        <v>643</v>
      </c>
      <c r="H14" s="23"/>
      <c r="I14" s="26">
        <v>2266</v>
      </c>
      <c r="J14" s="23"/>
      <c r="K14" s="40"/>
    </row>
    <row r="15" spans="2:11">
      <c r="F15" s="27" t="s">
        <v>23</v>
      </c>
      <c r="G15" s="22"/>
      <c r="H15" s="23">
        <f>SUM(G13:G14)</f>
        <v>653</v>
      </c>
      <c r="I15" s="26"/>
      <c r="J15" s="23">
        <f>SUM(I13:I14)</f>
        <v>2276</v>
      </c>
      <c r="K15" s="41"/>
    </row>
    <row r="16" spans="2:11">
      <c r="B16" s="2" t="s">
        <v>33</v>
      </c>
      <c r="F16" s="28" t="s">
        <v>24</v>
      </c>
      <c r="G16" s="22"/>
      <c r="H16" s="29" t="s">
        <v>19</v>
      </c>
      <c r="I16" s="30"/>
      <c r="J16" s="29" t="s">
        <v>19</v>
      </c>
    </row>
    <row r="17" spans="6:10">
      <c r="F17" s="28" t="s">
        <v>15</v>
      </c>
      <c r="G17" s="24"/>
      <c r="H17" s="31"/>
      <c r="I17" s="24"/>
      <c r="J17" s="31"/>
    </row>
    <row r="18" spans="6:10">
      <c r="F18" s="32" t="s">
        <v>25</v>
      </c>
      <c r="G18" s="30" t="s">
        <v>19</v>
      </c>
      <c r="H18" s="31"/>
      <c r="I18" s="26">
        <v>4000</v>
      </c>
      <c r="J18" s="31"/>
    </row>
    <row r="19" spans="6:10">
      <c r="F19" s="27" t="s">
        <v>26</v>
      </c>
      <c r="G19" s="33">
        <v>34946</v>
      </c>
      <c r="H19" s="34"/>
      <c r="I19" s="33">
        <v>43167</v>
      </c>
      <c r="J19" s="34"/>
    </row>
    <row r="20" spans="6:10">
      <c r="F20" s="27" t="s">
        <v>27</v>
      </c>
      <c r="G20" s="33">
        <f>39074-G19</f>
        <v>4128</v>
      </c>
      <c r="H20" s="34"/>
      <c r="I20" s="33">
        <f>69509-I19</f>
        <v>26342</v>
      </c>
      <c r="J20" s="34"/>
    </row>
    <row r="21" spans="6:10">
      <c r="F21" s="25" t="s">
        <v>16</v>
      </c>
      <c r="G21" s="22"/>
      <c r="H21" s="23">
        <f>SUM(G18:G20)</f>
        <v>39074</v>
      </c>
      <c r="I21" s="22"/>
      <c r="J21" s="23">
        <f>SUM(I18:I20)</f>
        <v>73509</v>
      </c>
    </row>
    <row r="22" spans="6:10" ht="15.75" thickBot="1">
      <c r="F22" s="35" t="s">
        <v>17</v>
      </c>
      <c r="G22" s="36"/>
      <c r="H22" s="37">
        <f>SUM(H13:H21)</f>
        <v>39727</v>
      </c>
      <c r="I22" s="36"/>
      <c r="J22" s="37">
        <f>SUM(J13:J21)</f>
        <v>75785</v>
      </c>
    </row>
    <row r="23" spans="6:10">
      <c r="J23" s="3"/>
    </row>
    <row r="24" spans="6:10">
      <c r="F24" s="87" t="str">
        <f>CONCATENATE("Период погашения кредиторской задолженности, дней = ",G19," * 365 /",C5," = ")</f>
        <v xml:space="preserve">Период погашения кредиторской задолженности, дней = 34946 * 365 /173998 = </v>
      </c>
      <c r="H24" s="42">
        <f>G19/C5*365</f>
        <v>73.307106978241123</v>
      </c>
      <c r="I24" s="42"/>
      <c r="J24" s="42">
        <f>I19/D5*365</f>
        <v>37.111081538149904</v>
      </c>
    </row>
    <row r="25" spans="6:10">
      <c r="F25" s="87" t="str">
        <f>CONCATENATE("Товарные запасы в днях хранения = ",G6," * 365 / ",C5," = ")</f>
        <v xml:space="preserve">Товарные запасы в днях хранения = 22931 * 365 / 173998 = </v>
      </c>
      <c r="H25" s="42">
        <f>G6/C5*365</f>
        <v>48.102937964804198</v>
      </c>
      <c r="I25" s="42"/>
      <c r="J25" s="42">
        <f>I6/D5*365</f>
        <v>47.585782524107195</v>
      </c>
    </row>
    <row r="26" spans="6:10">
      <c r="F26" s="87" t="str">
        <f>CONCATENATE("Период погашения дебиторской задолженности, дней = ",G7," * 365 / ",C4," = ")</f>
        <v xml:space="preserve">Период погашения дебиторской задолженности, дней = 16761 * 365 / 188859 = </v>
      </c>
      <c r="H26" s="42">
        <f>G7/C4*365</f>
        <v>32.393293409368894</v>
      </c>
      <c r="I26" s="42"/>
      <c r="J26" s="42">
        <f>I7/D4*365</f>
        <v>12.138306259494362</v>
      </c>
    </row>
  </sheetData>
  <mergeCells count="4">
    <mergeCell ref="B2:D2"/>
    <mergeCell ref="F2:J2"/>
    <mergeCell ref="G3:H3"/>
    <mergeCell ref="I3:J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="115" zoomScaleNormal="115" workbookViewId="0">
      <selection activeCell="F17" sqref="F17"/>
    </sheetView>
  </sheetViews>
  <sheetFormatPr defaultRowHeight="15"/>
  <cols>
    <col min="1" max="1" width="20.85546875" customWidth="1"/>
    <col min="2" max="2" width="22.85546875" customWidth="1"/>
    <col min="3" max="3" width="30.85546875" customWidth="1"/>
  </cols>
  <sheetData>
    <row r="1" spans="1:3">
      <c r="C1" s="57"/>
    </row>
    <row r="2" spans="1:3" s="1" customFormat="1" ht="34.5" customHeight="1">
      <c r="A2" s="39" t="s">
        <v>34</v>
      </c>
      <c r="B2" s="39" t="s">
        <v>54</v>
      </c>
      <c r="C2" s="39" t="s">
        <v>55</v>
      </c>
    </row>
    <row r="5" spans="1:3" ht="3.75" customHeight="1"/>
    <row r="9" spans="1:3" ht="6.75" customHeight="1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5"/>
  <sheetViews>
    <sheetView showGridLines="0" zoomScaleNormal="100" workbookViewId="0">
      <selection activeCell="L11" sqref="L11"/>
    </sheetView>
  </sheetViews>
  <sheetFormatPr defaultRowHeight="15"/>
  <cols>
    <col min="1" max="1" width="2.28515625" style="1" customWidth="1"/>
    <col min="2" max="2" width="40.85546875" style="1" customWidth="1"/>
    <col min="3" max="3" width="10.140625" style="1" customWidth="1"/>
    <col min="4" max="4" width="9.7109375" style="1" customWidth="1"/>
    <col min="5" max="5" width="2.85546875" style="1" customWidth="1"/>
    <col min="6" max="6" width="38.5703125" style="1" customWidth="1"/>
    <col min="7" max="7" width="8.42578125" style="1" customWidth="1"/>
    <col min="8" max="10" width="7.7109375" style="1" customWidth="1"/>
    <col min="11" max="16384" width="9.140625" style="1"/>
  </cols>
  <sheetData>
    <row r="1" spans="2:11" ht="11.25" customHeight="1"/>
    <row r="2" spans="2:11">
      <c r="B2" s="88" t="s">
        <v>30</v>
      </c>
      <c r="C2" s="88"/>
      <c r="D2" s="88"/>
      <c r="F2" s="88" t="s">
        <v>4</v>
      </c>
      <c r="G2" s="88"/>
      <c r="H2" s="88"/>
      <c r="I2" s="88"/>
      <c r="J2" s="88"/>
    </row>
    <row r="3" spans="2:11" ht="15.75" thickBot="1">
      <c r="B3" s="2"/>
      <c r="C3" s="39">
        <v>2009</v>
      </c>
      <c r="D3" s="38">
        <v>2010</v>
      </c>
      <c r="F3" s="2"/>
      <c r="G3" s="97">
        <v>2009</v>
      </c>
      <c r="H3" s="97"/>
      <c r="I3" s="97">
        <v>2010</v>
      </c>
      <c r="J3" s="97"/>
    </row>
    <row r="4" spans="2:11">
      <c r="B4" s="44" t="s">
        <v>0</v>
      </c>
      <c r="C4" s="53">
        <v>188859</v>
      </c>
      <c r="D4" s="45">
        <v>468041</v>
      </c>
      <c r="F4" s="4" t="s">
        <v>18</v>
      </c>
      <c r="G4" s="5"/>
      <c r="H4" s="6" t="s">
        <v>19</v>
      </c>
      <c r="I4" s="7"/>
      <c r="J4" s="8" t="s">
        <v>19</v>
      </c>
    </row>
    <row r="5" spans="2:11">
      <c r="B5" s="46" t="s">
        <v>1</v>
      </c>
      <c r="C5" s="54">
        <v>173998</v>
      </c>
      <c r="D5" s="47">
        <v>424562</v>
      </c>
      <c r="F5" s="9" t="s">
        <v>20</v>
      </c>
      <c r="G5" s="10"/>
      <c r="H5" s="11"/>
      <c r="I5" s="12"/>
      <c r="J5" s="13"/>
    </row>
    <row r="6" spans="2:11">
      <c r="B6" s="48" t="s">
        <v>5</v>
      </c>
      <c r="C6" s="55">
        <f>C4-C5</f>
        <v>14861</v>
      </c>
      <c r="D6" s="49">
        <f>D4-D5</f>
        <v>43479</v>
      </c>
      <c r="F6" s="14" t="s">
        <v>7</v>
      </c>
      <c r="G6" s="15">
        <v>22931</v>
      </c>
      <c r="H6" s="16"/>
      <c r="I6" s="15">
        <v>55351</v>
      </c>
      <c r="J6" s="16"/>
    </row>
    <row r="7" spans="2:11">
      <c r="B7" s="46" t="s">
        <v>31</v>
      </c>
      <c r="C7" s="54">
        <v>14003</v>
      </c>
      <c r="D7" s="47">
        <v>40696</v>
      </c>
      <c r="F7" s="14" t="s">
        <v>9</v>
      </c>
      <c r="G7" s="15">
        <v>16761</v>
      </c>
      <c r="H7" s="16"/>
      <c r="I7" s="15">
        <v>15565</v>
      </c>
      <c r="J7" s="16"/>
    </row>
    <row r="8" spans="2:11">
      <c r="B8" s="48" t="s">
        <v>32</v>
      </c>
      <c r="C8" s="55">
        <f>C6-C7</f>
        <v>858</v>
      </c>
      <c r="D8" s="49">
        <f>D6-D7</f>
        <v>2783</v>
      </c>
      <c r="F8" s="14" t="s">
        <v>21</v>
      </c>
      <c r="G8" s="15">
        <v>35</v>
      </c>
      <c r="H8" s="16"/>
      <c r="I8" s="15">
        <v>318</v>
      </c>
      <c r="J8" s="16"/>
    </row>
    <row r="9" spans="2:11">
      <c r="B9" s="46" t="s">
        <v>28</v>
      </c>
      <c r="C9" s="54"/>
      <c r="D9" s="47"/>
      <c r="F9" s="14" t="s">
        <v>10</v>
      </c>
      <c r="G9" s="17" t="s">
        <v>19</v>
      </c>
      <c r="H9" s="16"/>
      <c r="I9" s="15">
        <f>2000+2551</f>
        <v>4551</v>
      </c>
      <c r="J9" s="16"/>
    </row>
    <row r="10" spans="2:11">
      <c r="B10" s="46" t="s">
        <v>6</v>
      </c>
      <c r="C10" s="54">
        <v>31</v>
      </c>
      <c r="D10" s="47">
        <v>856</v>
      </c>
      <c r="F10" s="14" t="s">
        <v>12</v>
      </c>
      <c r="G10" s="15"/>
      <c r="H10" s="16">
        <f>SUM(G6:G9)</f>
        <v>39727</v>
      </c>
      <c r="I10" s="15"/>
      <c r="J10" s="16">
        <f>SUM(I6:I9)</f>
        <v>75785</v>
      </c>
    </row>
    <row r="11" spans="2:11">
      <c r="B11" s="46" t="s">
        <v>8</v>
      </c>
      <c r="C11" s="54">
        <v>-84</v>
      </c>
      <c r="D11" s="47">
        <v>-1709</v>
      </c>
      <c r="F11" s="18" t="s">
        <v>13</v>
      </c>
      <c r="G11" s="19"/>
      <c r="H11" s="20">
        <f>SUM(H4:H10)</f>
        <v>39727</v>
      </c>
      <c r="I11" s="19"/>
      <c r="J11" s="20">
        <f>SUM(J4:J10)</f>
        <v>75785</v>
      </c>
    </row>
    <row r="12" spans="2:11">
      <c r="B12" s="48" t="s">
        <v>29</v>
      </c>
      <c r="C12" s="55">
        <f>SUM(C8:C11)</f>
        <v>805</v>
      </c>
      <c r="D12" s="49">
        <f>SUM(D8:D11)</f>
        <v>1930</v>
      </c>
      <c r="F12" s="21" t="s">
        <v>22</v>
      </c>
      <c r="G12" s="22"/>
      <c r="H12" s="23"/>
      <c r="I12" s="24"/>
      <c r="J12" s="23"/>
    </row>
    <row r="13" spans="2:11">
      <c r="B13" s="46" t="s">
        <v>2</v>
      </c>
      <c r="C13" s="54">
        <v>-161</v>
      </c>
      <c r="D13" s="50">
        <v>-384</v>
      </c>
      <c r="F13" s="25" t="s">
        <v>14</v>
      </c>
      <c r="G13" s="22">
        <v>10</v>
      </c>
      <c r="H13" s="23"/>
      <c r="I13" s="26">
        <v>10</v>
      </c>
      <c r="J13" s="23"/>
    </row>
    <row r="14" spans="2:11" ht="15.75" thickBot="1">
      <c r="B14" s="51" t="s">
        <v>11</v>
      </c>
      <c r="C14" s="56">
        <f>SUM(C12:C13)</f>
        <v>644</v>
      </c>
      <c r="D14" s="52">
        <f>SUM(D12:D13)</f>
        <v>1546</v>
      </c>
      <c r="F14" s="27" t="s">
        <v>3</v>
      </c>
      <c r="G14" s="22">
        <v>643</v>
      </c>
      <c r="H14" s="23"/>
      <c r="I14" s="26">
        <v>2266</v>
      </c>
      <c r="J14" s="23"/>
      <c r="K14" s="40"/>
    </row>
    <row r="15" spans="2:11">
      <c r="F15" s="27" t="s">
        <v>23</v>
      </c>
      <c r="G15" s="22"/>
      <c r="H15" s="23">
        <f>SUM(G13:G14)</f>
        <v>653</v>
      </c>
      <c r="I15" s="26"/>
      <c r="J15" s="23">
        <f>SUM(I13:I14)</f>
        <v>2276</v>
      </c>
      <c r="K15" s="41"/>
    </row>
    <row r="16" spans="2:11">
      <c r="B16" s="2" t="s">
        <v>33</v>
      </c>
      <c r="F16" s="28" t="s">
        <v>24</v>
      </c>
      <c r="G16" s="22"/>
      <c r="H16" s="29" t="s">
        <v>19</v>
      </c>
      <c r="I16" s="30"/>
      <c r="J16" s="29" t="s">
        <v>19</v>
      </c>
    </row>
    <row r="17" spans="6:10">
      <c r="F17" s="28" t="s">
        <v>15</v>
      </c>
      <c r="G17" s="24"/>
      <c r="H17" s="31"/>
      <c r="I17" s="24"/>
      <c r="J17" s="31"/>
    </row>
    <row r="18" spans="6:10">
      <c r="F18" s="32" t="s">
        <v>25</v>
      </c>
      <c r="G18" s="30" t="s">
        <v>19</v>
      </c>
      <c r="H18" s="31"/>
      <c r="I18" s="26">
        <v>4000</v>
      </c>
      <c r="J18" s="31"/>
    </row>
    <row r="19" spans="6:10">
      <c r="F19" s="27" t="s">
        <v>26</v>
      </c>
      <c r="G19" s="33">
        <v>34946</v>
      </c>
      <c r="H19" s="34"/>
      <c r="I19" s="33">
        <v>43167</v>
      </c>
      <c r="J19" s="34"/>
    </row>
    <row r="20" spans="6:10">
      <c r="F20" s="27" t="s">
        <v>27</v>
      </c>
      <c r="G20" s="33">
        <f>39074-G19</f>
        <v>4128</v>
      </c>
      <c r="H20" s="34"/>
      <c r="I20" s="33">
        <f>69509-I19</f>
        <v>26342</v>
      </c>
      <c r="J20" s="34"/>
    </row>
    <row r="21" spans="6:10">
      <c r="F21" s="25" t="s">
        <v>16</v>
      </c>
      <c r="G21" s="22"/>
      <c r="H21" s="23">
        <f>SUM(G18:G20)</f>
        <v>39074</v>
      </c>
      <c r="I21" s="22"/>
      <c r="J21" s="23">
        <f>SUM(I18:I20)</f>
        <v>73509</v>
      </c>
    </row>
    <row r="22" spans="6:10" ht="15.75" thickBot="1">
      <c r="F22" s="35" t="s">
        <v>17</v>
      </c>
      <c r="G22" s="36"/>
      <c r="H22" s="37">
        <f>SUM(H13:H21)</f>
        <v>39727</v>
      </c>
      <c r="I22" s="36"/>
      <c r="J22" s="37">
        <f>SUM(J13:J21)</f>
        <v>75785</v>
      </c>
    </row>
    <row r="23" spans="6:10">
      <c r="J23" s="3"/>
    </row>
    <row r="24" spans="6:10">
      <c r="F24" s="87" t="str">
        <f>CONCATENATE("Коэффициент текущей ликвидности  = ",H10," / ",H21," = ")</f>
        <v xml:space="preserve">Коэффициент текущей ликвидности  = 39727 / 39074 = </v>
      </c>
      <c r="H24" s="3">
        <f>H10/H21</f>
        <v>1.0167118800225214</v>
      </c>
      <c r="I24" s="43"/>
      <c r="J24" s="3">
        <f>J10/J21</f>
        <v>1.0309621951053614</v>
      </c>
    </row>
    <row r="25" spans="6:10">
      <c r="F25" s="87" t="str">
        <f>CONCATENATE("Коэффициент срочной ликвидности  = (",G7," + ",G8,") / ",H21," = ")</f>
        <v xml:space="preserve">Коэффициент срочной ликвидности  = (16761 + 35) / 39074 = </v>
      </c>
      <c r="H25" s="3">
        <f>(G7+G8)/H21</f>
        <v>0.42985105185033529</v>
      </c>
      <c r="I25" s="3"/>
      <c r="J25" s="3">
        <f>(I7+I8)/J21</f>
        <v>0.21606878069352053</v>
      </c>
    </row>
  </sheetData>
  <mergeCells count="4">
    <mergeCell ref="B2:D2"/>
    <mergeCell ref="F2:J2"/>
    <mergeCell ref="G3:H3"/>
    <mergeCell ref="I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Рис. 1</vt:lpstr>
      <vt:lpstr>Рис. 2</vt:lpstr>
      <vt:lpstr>Рис. 3</vt:lpstr>
      <vt:lpstr>Рис. 3а</vt:lpstr>
      <vt:lpstr>Рис. 4</vt:lpstr>
      <vt:lpstr>Рис. 5</vt:lpstr>
      <vt:lpstr>Рис. 6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2011-10-31T13:07:47Z</dcterms:created>
  <dcterms:modified xsi:type="dcterms:W3CDTF">2011-11-14T08:14:23Z</dcterms:modified>
</cp:coreProperties>
</file>