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10005" activeTab="5"/>
  </bookViews>
  <sheets>
    <sheet name="Табл. 1" sheetId="3" r:id="rId1"/>
    <sheet name="Табл. 2" sheetId="4" r:id="rId2"/>
    <sheet name="Табл. 3" sheetId="5" r:id="rId3"/>
    <sheet name="Табл. 4" sheetId="6" r:id="rId4"/>
    <sheet name="Табл. 5" sheetId="8" r:id="rId5"/>
    <sheet name="Табл. 6" sheetId="9" r:id="rId6"/>
  </sheets>
  <calcPr calcId="125725"/>
</workbook>
</file>

<file path=xl/calcChain.xml><?xml version="1.0" encoding="utf-8"?>
<calcChain xmlns="http://schemas.openxmlformats.org/spreadsheetml/2006/main">
  <c r="H23" i="9"/>
  <c r="H22"/>
  <c r="H21"/>
  <c r="H20"/>
  <c r="H19"/>
  <c r="H18"/>
  <c r="H17"/>
  <c r="H16"/>
  <c r="F23"/>
  <c r="F22"/>
  <c r="F21"/>
  <c r="F20"/>
  <c r="F19"/>
  <c r="F18"/>
  <c r="F17"/>
  <c r="F16"/>
  <c r="D23"/>
  <c r="D22"/>
  <c r="D20"/>
  <c r="D19"/>
  <c r="D18"/>
  <c r="D17"/>
  <c r="D16"/>
  <c r="C10" i="8"/>
  <c r="F8"/>
  <c r="C8"/>
  <c r="F6"/>
  <c r="C6"/>
  <c r="F4"/>
  <c r="C4"/>
  <c r="J4" i="6"/>
  <c r="J5"/>
  <c r="J6"/>
  <c r="J7"/>
  <c r="J3"/>
  <c r="H4"/>
  <c r="H5"/>
  <c r="H6"/>
  <c r="H7"/>
  <c r="H3"/>
  <c r="G5"/>
  <c r="I5" s="1"/>
  <c r="G7"/>
  <c r="I7" s="1"/>
  <c r="E4"/>
  <c r="G4" s="1"/>
  <c r="I4" s="1"/>
  <c r="E5"/>
  <c r="E6"/>
  <c r="G6" s="1"/>
  <c r="I6" s="1"/>
  <c r="E7"/>
  <c r="E3"/>
  <c r="G3" s="1"/>
  <c r="I3" s="1"/>
  <c r="C27" i="5"/>
  <c r="C26"/>
  <c r="C24"/>
  <c r="C22"/>
  <c r="C14"/>
  <c r="C6"/>
  <c r="C18" s="1"/>
  <c r="C19" s="1"/>
  <c r="C20" l="1"/>
  <c r="I5" i="4"/>
  <c r="F5"/>
  <c r="C7"/>
  <c r="G5" i="3"/>
</calcChain>
</file>

<file path=xl/sharedStrings.xml><?xml version="1.0" encoding="utf-8"?>
<sst xmlns="http://schemas.openxmlformats.org/spreadsheetml/2006/main" count="107" uniqueCount="76">
  <si>
    <t>Цена продажи</t>
  </si>
  <si>
    <t>Итого переменные затраты</t>
  </si>
  <si>
    <t>Маржинальная прибыль</t>
  </si>
  <si>
    <t>Итого маржинальная прибыль</t>
  </si>
  <si>
    <t>Когда цена = 0, спрос х = 100 000</t>
  </si>
  <si>
    <t>Когда цена = 60, спрос, х = 99 960</t>
  </si>
  <si>
    <t>(i)</t>
  </si>
  <si>
    <t>(ii)</t>
  </si>
  <si>
    <t>60 = а - 99 960b</t>
  </si>
  <si>
    <t>0 = а - 100 000b</t>
  </si>
  <si>
    <t>60 = 40b</t>
  </si>
  <si>
    <t>b = 1,5</t>
  </si>
  <si>
    <t>Подставляем в (i)</t>
  </si>
  <si>
    <t>а = 100 000 х 1,5 = 150 000</t>
  </si>
  <si>
    <t>Вычитаем (ii)-(i)</t>
  </si>
  <si>
    <t>х</t>
  </si>
  <si>
    <t>а</t>
  </si>
  <si>
    <t>b</t>
  </si>
  <si>
    <t>р</t>
  </si>
  <si>
    <t>Переменные производственные расходы</t>
  </si>
  <si>
    <t>Переменные расходы на продажу</t>
  </si>
  <si>
    <t>Постоянные производственные расходы</t>
  </si>
  <si>
    <t>Постоянные расходы на продажу и административные расходы</t>
  </si>
  <si>
    <t>Итого расходы</t>
  </si>
  <si>
    <t>на единицу</t>
  </si>
  <si>
    <t>MR</t>
  </si>
  <si>
    <t xml:space="preserve">Прямые материалы </t>
  </si>
  <si>
    <t>Прямой труд (15 мин по ставке 960 руб./час)</t>
  </si>
  <si>
    <t>Переменные производственные накладные расходы (1/4 машино-часа по ставке 480 руб./час)</t>
  </si>
  <si>
    <t xml:space="preserve">Текущие постоянные производственные расходы </t>
  </si>
  <si>
    <t xml:space="preserve">Постоянные расходы на продажу составляют </t>
  </si>
  <si>
    <t>Постоянные административные расходы</t>
  </si>
  <si>
    <t>в месяц</t>
  </si>
  <si>
    <t>Объем производства, штук</t>
  </si>
  <si>
    <t>База разнесения (объем * 1/4 машино-часа)</t>
  </si>
  <si>
    <t>добавить: постоянные производственные расходы</t>
  </si>
  <si>
    <t>добавить: погрешность 10%</t>
  </si>
  <si>
    <t>1/4 машино-часа по ставке руб./час (14,4 млн. руб./5000 часов)</t>
  </si>
  <si>
    <t>Базовая себестоимость</t>
  </si>
  <si>
    <t>добавить: постоянные расходы на продажу</t>
  </si>
  <si>
    <t>10%*12 000 000руб./20 000 штук</t>
  </si>
  <si>
    <t>добавить: постоянные административные расходы</t>
  </si>
  <si>
    <t>10%*10 800 000руб./20 000 штук</t>
  </si>
  <si>
    <t>Спрос (единицы)</t>
  </si>
  <si>
    <t>Цена</t>
  </si>
  <si>
    <t>Спрос</t>
  </si>
  <si>
    <t>Прибыль</t>
  </si>
  <si>
    <t>Переменные затраты</t>
  </si>
  <si>
    <t>Продукт</t>
  </si>
  <si>
    <t>А</t>
  </si>
  <si>
    <t>В</t>
  </si>
  <si>
    <t>Прямой материал</t>
  </si>
  <si>
    <t>6 единиц материала С по цене 36 руб.</t>
  </si>
  <si>
    <t>5 единиц материала С по цене 36 руб.</t>
  </si>
  <si>
    <t>Прямые затраты на оплату труда</t>
  </si>
  <si>
    <t>1/2 часа по ставке 360 руб.</t>
  </si>
  <si>
    <t>Переменные накладные расходы</t>
  </si>
  <si>
    <t>Итого переменные расходы</t>
  </si>
  <si>
    <t>Кинопрокатная компания</t>
  </si>
  <si>
    <t>A</t>
  </si>
  <si>
    <t>B</t>
  </si>
  <si>
    <t>C</t>
  </si>
  <si>
    <t>D</t>
  </si>
  <si>
    <t>Оценка кинопрокатной компанией фильма</t>
  </si>
  <si>
    <t>X</t>
  </si>
  <si>
    <t>Y</t>
  </si>
  <si>
    <t>Дистрибутор предлагает</t>
  </si>
  <si>
    <t>X + Y</t>
  </si>
  <si>
    <t>Выбор кинопрокатчиков</t>
  </si>
  <si>
    <t>Х</t>
  </si>
  <si>
    <t>Итого доход дистрибутора</t>
  </si>
  <si>
    <t>Маржинальные затраты на один фильм</t>
  </si>
  <si>
    <t>Итого маржинальные затраты (7 * 480 000 руб.)</t>
  </si>
  <si>
    <t>Вариант 1</t>
  </si>
  <si>
    <t>Вариант 2</t>
  </si>
  <si>
    <t>Вариант 3</t>
  </si>
</sst>
</file>

<file path=xl/styles.xml><?xml version="1.0" encoding="utf-8"?>
<styleSheet xmlns="http://schemas.openxmlformats.org/spreadsheetml/2006/main">
  <numFmts count="4">
    <numFmt numFmtId="6" formatCode="#,##0&quot;р.&quot;;[Red]\-#,##0&quot;р.&quot;"/>
    <numFmt numFmtId="164" formatCode="#,##0&quot;р.&quot;"/>
    <numFmt numFmtId="172" formatCode="#,##0_ ;[Red]\-#,##0\ "/>
    <numFmt numFmtId="173" formatCode="#,##0&quot; часов&quot;"/>
  </numFmts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3" fontId="0" fillId="0" borderId="0" xfId="0" applyNumberFormat="1"/>
    <xf numFmtId="6" fontId="0" fillId="0" borderId="0" xfId="0" applyNumberFormat="1"/>
    <xf numFmtId="6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72" fontId="0" fillId="0" borderId="0" xfId="0" applyNumberFormat="1"/>
    <xf numFmtId="173" fontId="0" fillId="0" borderId="0" xfId="0" applyNumberForma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"/>
  <sheetViews>
    <sheetView workbookViewId="0">
      <selection activeCell="F5" sqref="F5"/>
    </sheetView>
  </sheetViews>
  <sheetFormatPr defaultRowHeight="15"/>
  <cols>
    <col min="1" max="1" width="5.7109375" customWidth="1"/>
    <col min="2" max="2" width="33.85546875" bestFit="1" customWidth="1"/>
    <col min="3" max="3" width="23.42578125" bestFit="1" customWidth="1"/>
  </cols>
  <sheetData>
    <row r="2" spans="2:7">
      <c r="B2" s="3" t="s">
        <v>4</v>
      </c>
      <c r="C2" t="s">
        <v>9</v>
      </c>
      <c r="D2" t="s">
        <v>6</v>
      </c>
      <c r="F2" t="s">
        <v>15</v>
      </c>
      <c r="G2" s="4">
        <v>42000</v>
      </c>
    </row>
    <row r="3" spans="2:7">
      <c r="B3" s="3" t="s">
        <v>5</v>
      </c>
      <c r="C3" t="s">
        <v>8</v>
      </c>
      <c r="D3" t="s">
        <v>7</v>
      </c>
      <c r="F3" t="s">
        <v>16</v>
      </c>
      <c r="G3" s="4">
        <v>150000</v>
      </c>
    </row>
    <row r="4" spans="2:7">
      <c r="B4" s="3" t="s">
        <v>14</v>
      </c>
      <c r="C4" t="s">
        <v>10</v>
      </c>
      <c r="F4" t="s">
        <v>17</v>
      </c>
      <c r="G4">
        <v>1.5</v>
      </c>
    </row>
    <row r="5" spans="2:7">
      <c r="B5" s="3"/>
      <c r="C5" t="s">
        <v>11</v>
      </c>
      <c r="F5" t="s">
        <v>18</v>
      </c>
      <c r="G5" s="4">
        <f>G3-G2*G4*2</f>
        <v>24000</v>
      </c>
    </row>
    <row r="6" spans="2:7">
      <c r="B6" s="3" t="s">
        <v>12</v>
      </c>
      <c r="C6" t="s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9"/>
  <sheetViews>
    <sheetView workbookViewId="0">
      <selection activeCell="H5" sqref="H5"/>
    </sheetView>
  </sheetViews>
  <sheetFormatPr defaultRowHeight="15"/>
  <cols>
    <col min="2" max="2" width="60.7109375" bestFit="1" customWidth="1"/>
    <col min="3" max="3" width="11.42578125" bestFit="1" customWidth="1"/>
    <col min="4" max="4" width="3.7109375" customWidth="1"/>
    <col min="7" max="7" width="3.7109375" customWidth="1"/>
  </cols>
  <sheetData>
    <row r="2" spans="2:9">
      <c r="C2" t="s">
        <v>24</v>
      </c>
      <c r="E2" t="s">
        <v>25</v>
      </c>
      <c r="F2">
        <v>360</v>
      </c>
      <c r="H2" t="s">
        <v>15</v>
      </c>
      <c r="I2">
        <v>485</v>
      </c>
    </row>
    <row r="3" spans="2:9">
      <c r="B3" s="3" t="s">
        <v>19</v>
      </c>
      <c r="C3" s="5">
        <v>240</v>
      </c>
      <c r="E3" t="s">
        <v>16</v>
      </c>
      <c r="F3" s="4">
        <v>12000</v>
      </c>
      <c r="G3" s="4"/>
      <c r="H3" s="4" t="s">
        <v>16</v>
      </c>
      <c r="I3" s="4">
        <v>12000</v>
      </c>
    </row>
    <row r="4" spans="2:9">
      <c r="B4" s="3" t="s">
        <v>20</v>
      </c>
      <c r="C4" s="5">
        <v>120</v>
      </c>
      <c r="E4" t="s">
        <v>17</v>
      </c>
      <c r="F4">
        <v>12</v>
      </c>
      <c r="H4" t="s">
        <v>17</v>
      </c>
      <c r="I4">
        <v>12</v>
      </c>
    </row>
    <row r="5" spans="2:9">
      <c r="B5" s="3" t="s">
        <v>21</v>
      </c>
      <c r="C5" s="5">
        <v>180</v>
      </c>
      <c r="E5" t="s">
        <v>15</v>
      </c>
      <c r="F5">
        <f>(F3-F2)/F4/2</f>
        <v>485</v>
      </c>
      <c r="H5" t="s">
        <v>18</v>
      </c>
      <c r="I5">
        <f>I3-I4*I2</f>
        <v>6180</v>
      </c>
    </row>
    <row r="6" spans="2:9">
      <c r="B6" s="3" t="s">
        <v>22</v>
      </c>
      <c r="C6" s="5">
        <v>60</v>
      </c>
    </row>
    <row r="7" spans="2:9">
      <c r="B7" s="3" t="s">
        <v>23</v>
      </c>
      <c r="C7" s="6">
        <f>SUM(C3:C6)</f>
        <v>600</v>
      </c>
    </row>
    <row r="9" spans="2:9">
      <c r="D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7"/>
  <sheetViews>
    <sheetView workbookViewId="0">
      <selection activeCell="F19" sqref="F19"/>
    </sheetView>
  </sheetViews>
  <sheetFormatPr defaultRowHeight="15"/>
  <cols>
    <col min="2" max="2" width="59.7109375" bestFit="1" customWidth="1"/>
    <col min="3" max="3" width="11.5703125" bestFit="1" customWidth="1"/>
  </cols>
  <sheetData>
    <row r="2" spans="2:4">
      <c r="C2" t="s">
        <v>24</v>
      </c>
    </row>
    <row r="3" spans="2:4">
      <c r="B3" s="3" t="s">
        <v>26</v>
      </c>
      <c r="C3" s="5">
        <v>240</v>
      </c>
    </row>
    <row r="4" spans="2:4">
      <c r="B4" t="s">
        <v>27</v>
      </c>
      <c r="C4" s="5">
        <v>240</v>
      </c>
    </row>
    <row r="5" spans="2:4" ht="30">
      <c r="B5" s="7" t="s">
        <v>28</v>
      </c>
      <c r="C5" s="5">
        <v>120</v>
      </c>
    </row>
    <row r="6" spans="2:4">
      <c r="B6" t="s">
        <v>1</v>
      </c>
      <c r="C6" s="5">
        <f>SUM(C3:C5)</f>
        <v>600</v>
      </c>
    </row>
    <row r="7" spans="2:4">
      <c r="C7" s="5"/>
    </row>
    <row r="9" spans="2:4">
      <c r="C9" s="8" t="s">
        <v>32</v>
      </c>
    </row>
    <row r="10" spans="2:4">
      <c r="B10" s="3" t="s">
        <v>29</v>
      </c>
      <c r="C10" s="5">
        <v>14400000</v>
      </c>
      <c r="D10" s="5"/>
    </row>
    <row r="11" spans="2:4">
      <c r="B11" t="s">
        <v>30</v>
      </c>
      <c r="C11" s="5">
        <v>12000000</v>
      </c>
    </row>
    <row r="12" spans="2:4">
      <c r="B12" t="s">
        <v>31</v>
      </c>
      <c r="C12" s="5">
        <v>10800000</v>
      </c>
    </row>
    <row r="13" spans="2:4">
      <c r="B13" t="s">
        <v>33</v>
      </c>
      <c r="C13" s="9">
        <v>20000</v>
      </c>
    </row>
    <row r="14" spans="2:4">
      <c r="B14" t="s">
        <v>34</v>
      </c>
      <c r="C14" s="10">
        <f>C13/4</f>
        <v>5000</v>
      </c>
    </row>
    <row r="15" spans="2:4">
      <c r="C15" s="10"/>
    </row>
    <row r="17" spans="2:4">
      <c r="C17" t="s">
        <v>24</v>
      </c>
    </row>
    <row r="18" spans="2:4">
      <c r="B18" t="s">
        <v>19</v>
      </c>
      <c r="C18" s="5">
        <f>C6</f>
        <v>600</v>
      </c>
    </row>
    <row r="19" spans="2:4">
      <c r="B19" t="s">
        <v>36</v>
      </c>
      <c r="C19" s="5">
        <f>C18*10%</f>
        <v>60</v>
      </c>
    </row>
    <row r="20" spans="2:4">
      <c r="C20" s="6">
        <f>SUM(C18:C19)</f>
        <v>660</v>
      </c>
    </row>
    <row r="21" spans="2:4">
      <c r="B21" t="s">
        <v>35</v>
      </c>
      <c r="C21" s="5"/>
    </row>
    <row r="22" spans="2:4">
      <c r="B22" t="s">
        <v>37</v>
      </c>
      <c r="C22" s="5">
        <f>C10/C14/4</f>
        <v>720</v>
      </c>
    </row>
    <row r="23" spans="2:4">
      <c r="B23" t="s">
        <v>39</v>
      </c>
      <c r="C23" s="5"/>
    </row>
    <row r="24" spans="2:4">
      <c r="B24" t="s">
        <v>40</v>
      </c>
      <c r="C24" s="5">
        <f>C11/C13*10%</f>
        <v>60</v>
      </c>
    </row>
    <row r="25" spans="2:4">
      <c r="B25" t="s">
        <v>41</v>
      </c>
      <c r="C25" s="5"/>
    </row>
    <row r="26" spans="2:4">
      <c r="B26" t="s">
        <v>42</v>
      </c>
      <c r="C26" s="5">
        <f>C12/C13*10%</f>
        <v>54</v>
      </c>
    </row>
    <row r="27" spans="2:4">
      <c r="B27" t="s">
        <v>38</v>
      </c>
      <c r="C27" s="6">
        <f>SUM(C20:C26)</f>
        <v>1494</v>
      </c>
      <c r="D27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7"/>
  <sheetViews>
    <sheetView workbookViewId="0">
      <selection activeCell="E14" sqref="E14"/>
    </sheetView>
  </sheetViews>
  <sheetFormatPr defaultRowHeight="15"/>
  <cols>
    <col min="3" max="3" width="16.7109375" bestFit="1" customWidth="1"/>
    <col min="4" max="4" width="30.5703125" customWidth="1"/>
    <col min="6" max="6" width="13.28515625" bestFit="1" customWidth="1"/>
    <col min="7" max="7" width="16.7109375" customWidth="1"/>
    <col min="8" max="8" width="7.42578125" bestFit="1" customWidth="1"/>
    <col min="9" max="9" width="20.7109375" customWidth="1"/>
    <col min="10" max="10" width="12.7109375" customWidth="1"/>
    <col min="11" max="11" width="10.5703125" bestFit="1" customWidth="1"/>
  </cols>
  <sheetData>
    <row r="2" spans="2:11" ht="30">
      <c r="B2" s="13" t="s">
        <v>44</v>
      </c>
      <c r="C2" s="13" t="s">
        <v>43</v>
      </c>
      <c r="E2" s="14" t="s">
        <v>0</v>
      </c>
      <c r="F2" s="14" t="s">
        <v>47</v>
      </c>
      <c r="G2" s="14" t="s">
        <v>2</v>
      </c>
      <c r="H2" s="14" t="s">
        <v>45</v>
      </c>
      <c r="I2" s="14" t="s">
        <v>3</v>
      </c>
      <c r="J2" s="14" t="s">
        <v>46</v>
      </c>
    </row>
    <row r="3" spans="2:11">
      <c r="B3" s="12">
        <v>1140</v>
      </c>
      <c r="C3" s="11">
        <v>250000</v>
      </c>
      <c r="E3" s="12">
        <f>B3</f>
        <v>1140</v>
      </c>
      <c r="F3" s="12">
        <v>600</v>
      </c>
      <c r="G3" s="12">
        <f>E3-F3</f>
        <v>540</v>
      </c>
      <c r="H3" s="11">
        <f>C3</f>
        <v>250000</v>
      </c>
      <c r="I3" s="12">
        <f>G3*H3</f>
        <v>135000000</v>
      </c>
      <c r="J3" s="12">
        <f>I3-60000000</f>
        <v>75000000</v>
      </c>
      <c r="K3" s="15"/>
    </row>
    <row r="4" spans="2:11">
      <c r="B4" s="12">
        <v>1200</v>
      </c>
      <c r="C4" s="11">
        <v>240000</v>
      </c>
      <c r="E4" s="12">
        <f t="shared" ref="E4:E7" si="0">B4</f>
        <v>1200</v>
      </c>
      <c r="F4" s="12">
        <v>600</v>
      </c>
      <c r="G4" s="12">
        <f t="shared" ref="G4:G7" si="1">E4-F4</f>
        <v>600</v>
      </c>
      <c r="H4" s="11">
        <f t="shared" ref="H4:H7" si="2">C4</f>
        <v>240000</v>
      </c>
      <c r="I4" s="12">
        <f t="shared" ref="I4:I7" si="3">G4*H4</f>
        <v>144000000</v>
      </c>
      <c r="J4" s="12">
        <f t="shared" ref="J4:J7" si="4">I4-60000000</f>
        <v>84000000</v>
      </c>
      <c r="K4" s="15"/>
    </row>
    <row r="5" spans="2:11">
      <c r="B5" s="12">
        <v>1260</v>
      </c>
      <c r="C5" s="11">
        <v>200000</v>
      </c>
      <c r="E5" s="12">
        <f t="shared" si="0"/>
        <v>1260</v>
      </c>
      <c r="F5" s="12">
        <v>600</v>
      </c>
      <c r="G5" s="12">
        <f t="shared" si="1"/>
        <v>660</v>
      </c>
      <c r="H5" s="11">
        <f t="shared" si="2"/>
        <v>200000</v>
      </c>
      <c r="I5" s="12">
        <f t="shared" si="3"/>
        <v>132000000</v>
      </c>
      <c r="J5" s="12">
        <f t="shared" si="4"/>
        <v>72000000</v>
      </c>
      <c r="K5" s="15"/>
    </row>
    <row r="6" spans="2:11">
      <c r="B6" s="12">
        <v>1320</v>
      </c>
      <c r="C6" s="11">
        <v>190000</v>
      </c>
      <c r="E6" s="12">
        <f t="shared" si="0"/>
        <v>1320</v>
      </c>
      <c r="F6" s="12">
        <v>600</v>
      </c>
      <c r="G6" s="12">
        <f t="shared" si="1"/>
        <v>720</v>
      </c>
      <c r="H6" s="11">
        <f t="shared" si="2"/>
        <v>190000</v>
      </c>
      <c r="I6" s="12">
        <f t="shared" si="3"/>
        <v>136800000</v>
      </c>
      <c r="J6" s="12">
        <f t="shared" si="4"/>
        <v>76800000</v>
      </c>
      <c r="K6" s="15"/>
    </row>
    <row r="7" spans="2:11">
      <c r="B7" s="12">
        <v>1380</v>
      </c>
      <c r="C7" s="11">
        <v>160000</v>
      </c>
      <c r="E7" s="12">
        <f t="shared" si="0"/>
        <v>1380</v>
      </c>
      <c r="F7" s="12">
        <v>600</v>
      </c>
      <c r="G7" s="12">
        <f t="shared" si="1"/>
        <v>780</v>
      </c>
      <c r="H7" s="11">
        <f t="shared" si="2"/>
        <v>160000</v>
      </c>
      <c r="I7" s="12">
        <f t="shared" si="3"/>
        <v>124800000</v>
      </c>
      <c r="J7" s="12">
        <f t="shared" si="4"/>
        <v>64800000</v>
      </c>
      <c r="K7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0"/>
  <sheetViews>
    <sheetView workbookViewId="0">
      <selection activeCell="C27" sqref="C27"/>
    </sheetView>
  </sheetViews>
  <sheetFormatPr defaultRowHeight="15"/>
  <cols>
    <col min="2" max="2" width="46.140625" customWidth="1"/>
    <col min="4" max="4" width="2.28515625" customWidth="1"/>
    <col min="5" max="5" width="36.42578125" bestFit="1" customWidth="1"/>
  </cols>
  <sheetData>
    <row r="2" spans="2:6">
      <c r="B2" t="s">
        <v>48</v>
      </c>
      <c r="C2" s="8" t="s">
        <v>49</v>
      </c>
      <c r="D2" s="8"/>
      <c r="E2" s="8"/>
      <c r="F2" s="8" t="s">
        <v>50</v>
      </c>
    </row>
    <row r="3" spans="2:6">
      <c r="B3" t="s">
        <v>51</v>
      </c>
    </row>
    <row r="4" spans="2:6">
      <c r="B4" t="s">
        <v>52</v>
      </c>
      <c r="C4" s="15">
        <f>6*36</f>
        <v>216</v>
      </c>
      <c r="D4" s="15"/>
      <c r="E4" t="s">
        <v>53</v>
      </c>
      <c r="F4" s="15">
        <f>5*36</f>
        <v>180</v>
      </c>
    </row>
    <row r="5" spans="2:6">
      <c r="B5" t="s">
        <v>54</v>
      </c>
    </row>
    <row r="6" spans="2:6">
      <c r="B6" t="s">
        <v>55</v>
      </c>
      <c r="C6" s="15">
        <f>0.5*360</f>
        <v>180</v>
      </c>
      <c r="E6" t="s">
        <v>55</v>
      </c>
      <c r="F6" s="15">
        <f>0.5*360</f>
        <v>180</v>
      </c>
    </row>
    <row r="7" spans="2:6">
      <c r="B7" t="s">
        <v>56</v>
      </c>
      <c r="C7" s="15">
        <v>144</v>
      </c>
      <c r="F7" s="15">
        <v>60</v>
      </c>
    </row>
    <row r="8" spans="2:6">
      <c r="B8" t="s">
        <v>57</v>
      </c>
      <c r="C8" s="16">
        <f>SUM(C4:C7)</f>
        <v>540</v>
      </c>
      <c r="F8" s="16">
        <f>SUM(F4:F7)</f>
        <v>420</v>
      </c>
    </row>
    <row r="9" spans="2:6">
      <c r="B9" t="s">
        <v>0</v>
      </c>
      <c r="C9" s="15">
        <v>900</v>
      </c>
    </row>
    <row r="10" spans="2:6">
      <c r="B10" t="s">
        <v>2</v>
      </c>
      <c r="C10" s="15">
        <f>C9-C8</f>
        <v>360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tabSelected="1" workbookViewId="0">
      <selection activeCell="D28" sqref="D28"/>
    </sheetView>
  </sheetViews>
  <sheetFormatPr defaultRowHeight="15"/>
  <cols>
    <col min="2" max="2" width="25.5703125" customWidth="1"/>
    <col min="3" max="4" width="20.7109375" customWidth="1"/>
    <col min="6" max="6" width="10.5703125" bestFit="1" customWidth="1"/>
    <col min="8" max="8" width="10.5703125" bestFit="1" customWidth="1"/>
  </cols>
  <sheetData>
    <row r="2" spans="2:8">
      <c r="C2" s="17" t="s">
        <v>63</v>
      </c>
      <c r="D2" s="17"/>
    </row>
    <row r="3" spans="2:8">
      <c r="B3" s="2" t="s">
        <v>58</v>
      </c>
      <c r="C3" s="8" t="s">
        <v>64</v>
      </c>
      <c r="D3" s="8" t="s">
        <v>65</v>
      </c>
    </row>
    <row r="4" spans="2:8">
      <c r="B4" s="2" t="s">
        <v>59</v>
      </c>
      <c r="C4" s="15">
        <v>960000</v>
      </c>
      <c r="D4" s="15">
        <v>300000</v>
      </c>
    </row>
    <row r="5" spans="2:8">
      <c r="B5" s="2" t="s">
        <v>60</v>
      </c>
      <c r="C5" s="15">
        <v>840000</v>
      </c>
      <c r="D5" s="15">
        <v>360000</v>
      </c>
    </row>
    <row r="6" spans="2:8">
      <c r="B6" s="2" t="s">
        <v>61</v>
      </c>
      <c r="C6" s="15">
        <v>660000</v>
      </c>
      <c r="D6" s="15">
        <v>600000</v>
      </c>
    </row>
    <row r="7" spans="2:8">
      <c r="B7" s="2" t="s">
        <v>62</v>
      </c>
      <c r="C7" s="15">
        <v>600000</v>
      </c>
      <c r="D7" s="15">
        <v>660000</v>
      </c>
    </row>
    <row r="8" spans="2:8">
      <c r="B8" s="2"/>
      <c r="C8" s="15"/>
      <c r="D8" s="15"/>
    </row>
    <row r="9" spans="2:8">
      <c r="B9" s="18"/>
      <c r="C9" s="15"/>
      <c r="D9" s="15"/>
    </row>
    <row r="10" spans="2:8">
      <c r="B10" s="2" t="s">
        <v>66</v>
      </c>
      <c r="C10" s="15"/>
      <c r="D10" s="15"/>
    </row>
    <row r="11" spans="2:8">
      <c r="B11" s="2" t="s">
        <v>64</v>
      </c>
      <c r="C11" s="15">
        <v>840000</v>
      </c>
      <c r="D11" s="15"/>
    </row>
    <row r="12" spans="2:8">
      <c r="B12" s="2" t="s">
        <v>65</v>
      </c>
      <c r="C12" s="15">
        <v>480000</v>
      </c>
      <c r="D12" s="15"/>
    </row>
    <row r="13" spans="2:8">
      <c r="B13" s="2" t="s">
        <v>67</v>
      </c>
      <c r="C13" s="15">
        <v>1260000</v>
      </c>
      <c r="D13" s="15"/>
    </row>
    <row r="14" spans="2:8">
      <c r="B14" s="2"/>
    </row>
    <row r="15" spans="2:8">
      <c r="B15" s="2" t="s">
        <v>68</v>
      </c>
      <c r="C15" s="17" t="s">
        <v>73</v>
      </c>
      <c r="D15" s="17"/>
      <c r="E15" s="17" t="s">
        <v>74</v>
      </c>
      <c r="F15" s="17"/>
      <c r="G15" s="17" t="s">
        <v>75</v>
      </c>
      <c r="H15" s="17"/>
    </row>
    <row r="16" spans="2:8">
      <c r="B16" s="2" t="s">
        <v>59</v>
      </c>
      <c r="C16" s="1" t="s">
        <v>67</v>
      </c>
      <c r="D16" s="15">
        <f>C13</f>
        <v>1260000</v>
      </c>
      <c r="E16" s="1" t="s">
        <v>69</v>
      </c>
      <c r="F16" s="15">
        <f>C11</f>
        <v>840000</v>
      </c>
      <c r="G16" s="1" t="s">
        <v>69</v>
      </c>
      <c r="H16" s="15">
        <f>C11</f>
        <v>840000</v>
      </c>
    </row>
    <row r="17" spans="2:8">
      <c r="B17" s="2" t="s">
        <v>60</v>
      </c>
      <c r="C17" s="1" t="s">
        <v>69</v>
      </c>
      <c r="D17" s="15">
        <f>C11</f>
        <v>840000</v>
      </c>
      <c r="E17" s="1" t="s">
        <v>69</v>
      </c>
      <c r="F17" s="15">
        <f>C11</f>
        <v>840000</v>
      </c>
      <c r="G17" s="1" t="s">
        <v>69</v>
      </c>
      <c r="H17" s="15">
        <f>C11</f>
        <v>840000</v>
      </c>
    </row>
    <row r="18" spans="2:8">
      <c r="B18" s="2" t="s">
        <v>61</v>
      </c>
      <c r="C18" s="1" t="s">
        <v>67</v>
      </c>
      <c r="D18" s="15">
        <f>C13</f>
        <v>1260000</v>
      </c>
      <c r="E18" s="1" t="s">
        <v>67</v>
      </c>
      <c r="F18" s="15">
        <f>C13</f>
        <v>1260000</v>
      </c>
      <c r="G18" s="1" t="s">
        <v>65</v>
      </c>
      <c r="H18" s="15">
        <f>C12</f>
        <v>480000</v>
      </c>
    </row>
    <row r="19" spans="2:8">
      <c r="B19" s="2" t="s">
        <v>62</v>
      </c>
      <c r="C19" s="1" t="s">
        <v>67</v>
      </c>
      <c r="D19" s="15">
        <f>C13</f>
        <v>1260000</v>
      </c>
      <c r="E19" s="1" t="s">
        <v>67</v>
      </c>
      <c r="F19" s="15">
        <f>C13</f>
        <v>1260000</v>
      </c>
      <c r="G19" s="1" t="s">
        <v>65</v>
      </c>
      <c r="H19" s="15">
        <f>C12</f>
        <v>480000</v>
      </c>
    </row>
    <row r="20" spans="2:8">
      <c r="B20" s="2" t="s">
        <v>70</v>
      </c>
      <c r="D20" s="15">
        <f>SUM(D16:D19)</f>
        <v>4620000</v>
      </c>
      <c r="F20" s="15">
        <f>SUM(F16:F19)</f>
        <v>4200000</v>
      </c>
      <c r="H20" s="15">
        <f>SUM(H16:H19)</f>
        <v>2640000</v>
      </c>
    </row>
    <row r="21" spans="2:8">
      <c r="B21" s="2" t="s">
        <v>71</v>
      </c>
      <c r="D21" s="15">
        <v>480000</v>
      </c>
      <c r="F21" s="15">
        <f>D21</f>
        <v>480000</v>
      </c>
      <c r="H21" s="15">
        <f>F21</f>
        <v>480000</v>
      </c>
    </row>
    <row r="22" spans="2:8">
      <c r="B22" s="2" t="s">
        <v>72</v>
      </c>
      <c r="D22" s="15">
        <f>7*D21</f>
        <v>3360000</v>
      </c>
      <c r="F22" s="15">
        <f>F21*6</f>
        <v>2880000</v>
      </c>
      <c r="H22" s="15">
        <f>H21*4</f>
        <v>1920000</v>
      </c>
    </row>
    <row r="23" spans="2:8">
      <c r="B23" s="2" t="s">
        <v>46</v>
      </c>
      <c r="D23" s="15">
        <f>D20-D22</f>
        <v>1260000</v>
      </c>
      <c r="F23" s="15">
        <f>F20-F22</f>
        <v>1320000</v>
      </c>
      <c r="H23" s="15">
        <f>H20-H22</f>
        <v>720000</v>
      </c>
    </row>
  </sheetData>
  <mergeCells count="4">
    <mergeCell ref="C2:D2"/>
    <mergeCell ref="C15:D15"/>
    <mergeCell ref="E15:F15"/>
    <mergeCell ref="G15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Табл. 1</vt:lpstr>
      <vt:lpstr>Табл. 2</vt:lpstr>
      <vt:lpstr>Табл. 3</vt:lpstr>
      <vt:lpstr>Табл. 4</vt:lpstr>
      <vt:lpstr>Табл. 5</vt:lpstr>
      <vt:lpstr>Табл.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Багузин</cp:lastModifiedBy>
  <dcterms:created xsi:type="dcterms:W3CDTF">2012-05-09T07:19:10Z</dcterms:created>
  <dcterms:modified xsi:type="dcterms:W3CDTF">2012-06-03T19:32:44Z</dcterms:modified>
</cp:coreProperties>
</file>