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4_Финансы\Современный управленческий учет\7.3. Управление дебиторской задолженностью\"/>
    </mc:Choice>
  </mc:AlternateContent>
  <bookViews>
    <workbookView xWindow="0" yWindow="0" windowWidth="24000" windowHeight="9885" activeTab="5"/>
  </bookViews>
  <sheets>
    <sheet name="Рис. 1" sheetId="6" r:id="rId1"/>
    <sheet name="Рис. 2" sheetId="7" r:id="rId2"/>
    <sheet name="Рис. 3" sheetId="8" r:id="rId3"/>
    <sheet name="Рис. 4" sheetId="9" r:id="rId4"/>
    <sheet name="Рис. 5" sheetId="10" r:id="rId5"/>
    <sheet name="Рис. 6" sheetId="1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1" l="1"/>
  <c r="C2" i="11"/>
  <c r="C6" i="11" s="1"/>
  <c r="D5" i="10"/>
  <c r="B7" i="10"/>
  <c r="E4" i="10"/>
  <c r="D3" i="10"/>
  <c r="E3" i="10" s="1"/>
  <c r="D4" i="10"/>
  <c r="D6" i="10"/>
  <c r="E6" i="10" s="1"/>
  <c r="D2" i="10"/>
  <c r="E2" i="10" s="1"/>
  <c r="D7" i="10" l="1"/>
  <c r="E5" i="10"/>
  <c r="E7" i="10" s="1"/>
  <c r="C5" i="8"/>
  <c r="B5" i="8"/>
  <c r="C4" i="8"/>
  <c r="B4" i="8"/>
  <c r="C17" i="7"/>
  <c r="C10" i="7"/>
  <c r="C2" i="7"/>
  <c r="C6" i="7" s="1"/>
  <c r="D7" i="6"/>
  <c r="E7" i="6"/>
  <c r="F7" i="6"/>
  <c r="G7" i="6"/>
  <c r="C7" i="6"/>
  <c r="C11" i="7" l="1"/>
  <c r="C13" i="7" s="1"/>
</calcChain>
</file>

<file path=xl/sharedStrings.xml><?xml version="1.0" encoding="utf-8"?>
<sst xmlns="http://schemas.openxmlformats.org/spreadsheetml/2006/main" count="70" uniqueCount="61">
  <si>
    <t>Выручка от реализации</t>
  </si>
  <si>
    <t>Закупки</t>
  </si>
  <si>
    <t>Расходы на проценты</t>
  </si>
  <si>
    <t>Итого</t>
  </si>
  <si>
    <t>Незавершенное производство</t>
  </si>
  <si>
    <t>Готовая продукция</t>
  </si>
  <si>
    <t>2011 г.</t>
  </si>
  <si>
    <t>2012 г.</t>
  </si>
  <si>
    <t>Номер клиентского счета</t>
  </si>
  <si>
    <t>Б002</t>
  </si>
  <si>
    <t>Г007</t>
  </si>
  <si>
    <t>Т005</t>
  </si>
  <si>
    <t>Т010</t>
  </si>
  <si>
    <t>Т011</t>
  </si>
  <si>
    <t>Всего</t>
  </si>
  <si>
    <t>Название клиента</t>
  </si>
  <si>
    <t>В том числе до 30 дней</t>
  </si>
  <si>
    <t>31-60 дней</t>
  </si>
  <si>
    <t>61-90 дней</t>
  </si>
  <si>
    <t>более 90 дней</t>
  </si>
  <si>
    <t>Бреннан</t>
  </si>
  <si>
    <t>Гудридж</t>
  </si>
  <si>
    <t>Тейлор</t>
  </si>
  <si>
    <t>Торп</t>
  </si>
  <si>
    <t>Тиньон</t>
  </si>
  <si>
    <t>Задолжен-ность всего</t>
  </si>
  <si>
    <t>Выручка от реализации в месяц</t>
  </si>
  <si>
    <t>Выручка от реализации в год</t>
  </si>
  <si>
    <t>Стоимость факторинга в год</t>
  </si>
  <si>
    <t>Тариф оплаты услуг</t>
  </si>
  <si>
    <t>Оплата услуг</t>
  </si>
  <si>
    <t>Ставка кредитования</t>
  </si>
  <si>
    <t>Доля аванса</t>
  </si>
  <si>
    <t>Срок авансирования, месяцев</t>
  </si>
  <si>
    <t>Итого расходы на факторинг</t>
  </si>
  <si>
    <t>Минус административные затраты</t>
  </si>
  <si>
    <t>Чистая стоимость факторинга</t>
  </si>
  <si>
    <t>Стоимость овердрафта в год</t>
  </si>
  <si>
    <t>Ставка овердрафта</t>
  </si>
  <si>
    <t>Расходы на овердрафт</t>
  </si>
  <si>
    <t>Коэффициент оборачиваемости дебитоской задолженности, (а)/(б)</t>
  </si>
  <si>
    <t>Средний срок сбора дебиторской задолженности, 365*(б)/(а), дней</t>
  </si>
  <si>
    <t>(а) выручка от реализации, млн. долл.</t>
  </si>
  <si>
    <t>(б) дебиторская задолженность на конец года, млн. долл.</t>
  </si>
  <si>
    <t>$</t>
  </si>
  <si>
    <t>Сырье</t>
  </si>
  <si>
    <t>Себестоимость реализованной продукции</t>
  </si>
  <si>
    <t>Торговая дебиторская задолженность</t>
  </si>
  <si>
    <t>Торговая кредиторская задолженность</t>
  </si>
  <si>
    <t>Статья</t>
  </si>
  <si>
    <t>Существующий уровень</t>
  </si>
  <si>
    <t>Новый уровень</t>
  </si>
  <si>
    <t>Разница</t>
  </si>
  <si>
    <t>х 75% =</t>
  </si>
  <si>
    <t>Экономия финансовых затрат</t>
  </si>
  <si>
    <t>Сокращение суммы безнадежных долгов</t>
  </si>
  <si>
    <t>Затраты на кредитный контроль</t>
  </si>
  <si>
    <t>Чистая экономия в год (до налогообложения)</t>
  </si>
  <si>
    <t>223 093 * 9% =</t>
  </si>
  <si>
    <t>89 640 * 25% =</t>
  </si>
  <si>
    <t>Сокращение суммы валовой прибыли 
(1 188 000 - 1 098 360)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</si>
</sst>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165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2" borderId="2" xfId="0" applyFill="1" applyBorder="1" applyAlignment="1">
      <alignment vertical="top" wrapText="1"/>
    </xf>
    <xf numFmtId="3" fontId="0" fillId="3" borderId="1" xfId="0" applyNumberFormat="1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3" fontId="0" fillId="0" borderId="2" xfId="0" applyNumberFormat="1" applyBorder="1"/>
    <xf numFmtId="3" fontId="0" fillId="0" borderId="1" xfId="0" applyNumberFormat="1" applyBorder="1"/>
    <xf numFmtId="164" fontId="0" fillId="0" borderId="0" xfId="0" applyNumberFormat="1" applyFill="1" applyBorder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3" fontId="0" fillId="5" borderId="0" xfId="0" applyNumberFormat="1" applyFill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7" sqref="H17"/>
    </sheetView>
  </sheetViews>
  <sheetFormatPr defaultRowHeight="15" x14ac:dyDescent="0.25"/>
  <cols>
    <col min="1" max="7" width="12.7109375" customWidth="1"/>
  </cols>
  <sheetData>
    <row r="1" spans="1:8" ht="45" x14ac:dyDescent="0.25">
      <c r="A1" s="6" t="s">
        <v>8</v>
      </c>
      <c r="B1" s="6" t="s">
        <v>15</v>
      </c>
      <c r="C1" s="6" t="s">
        <v>25</v>
      </c>
      <c r="D1" s="6" t="s">
        <v>16</v>
      </c>
      <c r="E1" s="6" t="s">
        <v>17</v>
      </c>
      <c r="F1" s="6" t="s">
        <v>18</v>
      </c>
      <c r="G1" s="6" t="s">
        <v>19</v>
      </c>
    </row>
    <row r="2" spans="1:8" x14ac:dyDescent="0.25">
      <c r="A2" t="s">
        <v>9</v>
      </c>
      <c r="B2" t="s">
        <v>20</v>
      </c>
      <c r="C2" s="1">
        <v>294350</v>
      </c>
      <c r="D2" s="1">
        <v>220150</v>
      </c>
      <c r="E2" s="1">
        <v>65400</v>
      </c>
      <c r="F2" s="1">
        <v>8800</v>
      </c>
      <c r="G2" s="1">
        <v>0</v>
      </c>
    </row>
    <row r="3" spans="1:8" x14ac:dyDescent="0.25">
      <c r="A3" t="s">
        <v>10</v>
      </c>
      <c r="B3" t="s">
        <v>21</v>
      </c>
      <c r="C3" s="1">
        <v>949500</v>
      </c>
      <c r="D3" s="1">
        <v>853000</v>
      </c>
      <c r="E3" s="1">
        <v>0</v>
      </c>
      <c r="F3" s="1">
        <v>96500</v>
      </c>
      <c r="G3" s="1">
        <v>0</v>
      </c>
    </row>
    <row r="4" spans="1:8" x14ac:dyDescent="0.25">
      <c r="A4" t="s">
        <v>11</v>
      </c>
      <c r="B4" t="s">
        <v>22</v>
      </c>
      <c r="C4" s="1">
        <v>371260</v>
      </c>
      <c r="D4" s="1">
        <v>340660</v>
      </c>
      <c r="E4" s="1">
        <v>30600</v>
      </c>
      <c r="F4" s="1">
        <v>0</v>
      </c>
      <c r="G4" s="1">
        <v>0</v>
      </c>
    </row>
    <row r="5" spans="1:8" x14ac:dyDescent="0.25">
      <c r="A5" t="s">
        <v>12</v>
      </c>
      <c r="B5" t="s">
        <v>23</v>
      </c>
      <c r="C5" s="1">
        <v>1438930</v>
      </c>
      <c r="D5" s="1">
        <v>0</v>
      </c>
      <c r="E5" s="1">
        <v>0</v>
      </c>
      <c r="F5" s="1">
        <v>567980</v>
      </c>
      <c r="G5" s="1">
        <v>870950</v>
      </c>
    </row>
    <row r="6" spans="1:8" x14ac:dyDescent="0.25">
      <c r="A6" t="s">
        <v>13</v>
      </c>
      <c r="B6" t="s">
        <v>24</v>
      </c>
      <c r="C6" s="1">
        <v>423480</v>
      </c>
      <c r="D6" s="1">
        <v>312710</v>
      </c>
      <c r="E6" s="1">
        <v>110770</v>
      </c>
      <c r="F6" s="1">
        <v>0</v>
      </c>
      <c r="G6" s="1">
        <v>0</v>
      </c>
    </row>
    <row r="7" spans="1:8" ht="15.75" thickBot="1" x14ac:dyDescent="0.3">
      <c r="A7" s="16" t="s">
        <v>14</v>
      </c>
      <c r="B7" s="16"/>
      <c r="C7" s="7">
        <f>SUM(C2:C6)</f>
        <v>3477520</v>
      </c>
      <c r="D7" s="7">
        <f t="shared" ref="D7:G7" si="0">SUM(D2:D6)</f>
        <v>1726520</v>
      </c>
      <c r="E7" s="7">
        <f t="shared" si="0"/>
        <v>206770</v>
      </c>
      <c r="F7" s="7">
        <f t="shared" si="0"/>
        <v>673280</v>
      </c>
      <c r="G7" s="7">
        <f t="shared" si="0"/>
        <v>870950</v>
      </c>
      <c r="H7" s="1"/>
    </row>
    <row r="8" spans="1:8" ht="15.75" thickTop="1" x14ac:dyDescent="0.25"/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23" sqref="G23"/>
    </sheetView>
  </sheetViews>
  <sheetFormatPr defaultRowHeight="15" x14ac:dyDescent="0.25"/>
  <cols>
    <col min="1" max="1" width="33.140625" bestFit="1" customWidth="1"/>
    <col min="2" max="3" width="10.7109375" customWidth="1"/>
  </cols>
  <sheetData>
    <row r="1" spans="1:3" x14ac:dyDescent="0.25">
      <c r="A1" t="s">
        <v>26</v>
      </c>
      <c r="B1" s="1">
        <v>300000</v>
      </c>
    </row>
    <row r="2" spans="1:3" x14ac:dyDescent="0.25">
      <c r="A2" t="s">
        <v>27</v>
      </c>
      <c r="C2" s="1">
        <f>B1*12</f>
        <v>3600000</v>
      </c>
    </row>
    <row r="3" spans="1:3" x14ac:dyDescent="0.25">
      <c r="C3" s="1"/>
    </row>
    <row r="4" spans="1:3" x14ac:dyDescent="0.25">
      <c r="A4" s="8" t="s">
        <v>28</v>
      </c>
      <c r="B4" s="10"/>
      <c r="C4" s="1"/>
    </row>
    <row r="5" spans="1:3" x14ac:dyDescent="0.25">
      <c r="A5" s="9" t="s">
        <v>29</v>
      </c>
      <c r="B5" s="13">
        <v>2.5000000000000001E-2</v>
      </c>
      <c r="C5" s="1"/>
    </row>
    <row r="6" spans="1:3" x14ac:dyDescent="0.25">
      <c r="A6" s="9" t="s">
        <v>30</v>
      </c>
      <c r="C6" s="1">
        <f>B5*C2</f>
        <v>90000</v>
      </c>
    </row>
    <row r="7" spans="1:3" x14ac:dyDescent="0.25">
      <c r="A7" s="9" t="s">
        <v>31</v>
      </c>
      <c r="B7" s="3">
        <v>0.13</v>
      </c>
      <c r="C7" s="1"/>
    </row>
    <row r="8" spans="1:3" x14ac:dyDescent="0.25">
      <c r="A8" s="9" t="s">
        <v>32</v>
      </c>
      <c r="B8" s="3">
        <v>0.85</v>
      </c>
      <c r="C8" s="1"/>
    </row>
    <row r="9" spans="1:3" x14ac:dyDescent="0.25">
      <c r="A9" s="9" t="s">
        <v>33</v>
      </c>
      <c r="B9">
        <v>2.5</v>
      </c>
      <c r="C9" s="1"/>
    </row>
    <row r="10" spans="1:3" x14ac:dyDescent="0.25">
      <c r="A10" s="9" t="s">
        <v>2</v>
      </c>
      <c r="C10" s="11">
        <f>B9/12*B8*C2*B7</f>
        <v>82875</v>
      </c>
    </row>
    <row r="11" spans="1:3" x14ac:dyDescent="0.25">
      <c r="A11" s="9" t="s">
        <v>34</v>
      </c>
      <c r="C11" s="1">
        <f>SUM(C6:C10)</f>
        <v>172875</v>
      </c>
    </row>
    <row r="12" spans="1:3" x14ac:dyDescent="0.25">
      <c r="A12" s="9" t="s">
        <v>35</v>
      </c>
      <c r="C12" s="11">
        <v>95000</v>
      </c>
    </row>
    <row r="13" spans="1:3" ht="15.75" thickBot="1" x14ac:dyDescent="0.3">
      <c r="A13" s="9" t="s">
        <v>36</v>
      </c>
      <c r="C13" s="12">
        <f>C11-C12</f>
        <v>77875</v>
      </c>
    </row>
    <row r="14" spans="1:3" ht="15.75" thickTop="1" x14ac:dyDescent="0.25"/>
    <row r="15" spans="1:3" x14ac:dyDescent="0.25">
      <c r="A15" s="8" t="s">
        <v>37</v>
      </c>
    </row>
    <row r="16" spans="1:3" x14ac:dyDescent="0.25">
      <c r="A16" t="s">
        <v>38</v>
      </c>
      <c r="B16" s="4">
        <v>0.125</v>
      </c>
    </row>
    <row r="17" spans="1:3" ht="15.75" thickBot="1" x14ac:dyDescent="0.3">
      <c r="A17" t="s">
        <v>39</v>
      </c>
      <c r="C17" s="12">
        <f>B9/12*B8*C2*B16</f>
        <v>79687.5</v>
      </c>
    </row>
    <row r="18" spans="1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G22" sqref="G22"/>
    </sheetView>
  </sheetViews>
  <sheetFormatPr defaultRowHeight="15" x14ac:dyDescent="0.25"/>
  <cols>
    <col min="1" max="1" width="36.42578125" customWidth="1"/>
  </cols>
  <sheetData>
    <row r="1" spans="1:3" x14ac:dyDescent="0.25">
      <c r="A1" s="15"/>
      <c r="B1" s="14" t="s">
        <v>6</v>
      </c>
      <c r="C1" s="14" t="s">
        <v>7</v>
      </c>
    </row>
    <row r="2" spans="1:3" x14ac:dyDescent="0.25">
      <c r="A2" t="s">
        <v>42</v>
      </c>
      <c r="B2">
        <v>100</v>
      </c>
      <c r="C2">
        <v>120</v>
      </c>
    </row>
    <row r="3" spans="1:3" ht="30" x14ac:dyDescent="0.25">
      <c r="A3" s="5" t="s">
        <v>43</v>
      </c>
      <c r="B3">
        <v>16</v>
      </c>
      <c r="C3">
        <v>20</v>
      </c>
    </row>
    <row r="4" spans="1:3" ht="30" x14ac:dyDescent="0.25">
      <c r="A4" s="5" t="s">
        <v>41</v>
      </c>
      <c r="B4" s="2">
        <f>365*B3/B2</f>
        <v>58.4</v>
      </c>
      <c r="C4" s="2">
        <f>365*C3/C2</f>
        <v>60.833333333333336</v>
      </c>
    </row>
    <row r="5" spans="1:3" ht="30" x14ac:dyDescent="0.25">
      <c r="A5" s="5" t="s">
        <v>40</v>
      </c>
      <c r="B5" s="2">
        <f>B2/B3</f>
        <v>6.25</v>
      </c>
      <c r="C5" s="2">
        <f>C2/C3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2" sqref="A22"/>
    </sheetView>
  </sheetViews>
  <sheetFormatPr defaultRowHeight="15" x14ac:dyDescent="0.25"/>
  <cols>
    <col min="1" max="1" width="40.85546875" bestFit="1" customWidth="1"/>
  </cols>
  <sheetData>
    <row r="1" spans="1:2" x14ac:dyDescent="0.25">
      <c r="A1" s="21" t="s">
        <v>49</v>
      </c>
      <c r="B1" s="22" t="s">
        <v>44</v>
      </c>
    </row>
    <row r="2" spans="1:2" x14ac:dyDescent="0.25">
      <c r="A2" s="17" t="s">
        <v>45</v>
      </c>
      <c r="B2" s="19">
        <v>180000</v>
      </c>
    </row>
    <row r="3" spans="1:2" x14ac:dyDescent="0.25">
      <c r="A3" s="17" t="s">
        <v>4</v>
      </c>
      <c r="B3" s="19">
        <v>93360</v>
      </c>
    </row>
    <row r="4" spans="1:2" x14ac:dyDescent="0.25">
      <c r="A4" s="17" t="s">
        <v>5</v>
      </c>
      <c r="B4" s="19">
        <v>142875</v>
      </c>
    </row>
    <row r="5" spans="1:2" x14ac:dyDescent="0.25">
      <c r="A5" s="17" t="s">
        <v>1</v>
      </c>
      <c r="B5" s="19">
        <v>720000</v>
      </c>
    </row>
    <row r="6" spans="1:2" x14ac:dyDescent="0.25">
      <c r="A6" s="17" t="s">
        <v>46</v>
      </c>
      <c r="B6" s="19">
        <v>1098360</v>
      </c>
    </row>
    <row r="7" spans="1:2" x14ac:dyDescent="0.25">
      <c r="A7" s="17" t="s">
        <v>0</v>
      </c>
      <c r="B7" s="19">
        <v>1188000</v>
      </c>
    </row>
    <row r="8" spans="1:2" x14ac:dyDescent="0.25">
      <c r="A8" s="17" t="s">
        <v>47</v>
      </c>
      <c r="B8" s="19">
        <v>297000</v>
      </c>
    </row>
    <row r="9" spans="1:2" x14ac:dyDescent="0.25">
      <c r="A9" s="17" t="s">
        <v>48</v>
      </c>
      <c r="B9" s="19">
        <v>126000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6" sqref="B16"/>
    </sheetView>
  </sheetViews>
  <sheetFormatPr defaultRowHeight="15" x14ac:dyDescent="0.25"/>
  <cols>
    <col min="1" max="1" width="37.42578125" bestFit="1" customWidth="1"/>
    <col min="2" max="2" width="14.7109375" style="23" customWidth="1"/>
    <col min="3" max="5" width="12.7109375" style="23" customWidth="1"/>
  </cols>
  <sheetData>
    <row r="1" spans="1:5" ht="30" x14ac:dyDescent="0.25">
      <c r="A1" s="28"/>
      <c r="B1" s="29" t="s">
        <v>50</v>
      </c>
      <c r="C1" s="29"/>
      <c r="D1" s="29" t="s">
        <v>51</v>
      </c>
      <c r="E1" s="29" t="s">
        <v>52</v>
      </c>
    </row>
    <row r="2" spans="1:5" x14ac:dyDescent="0.25">
      <c r="A2" s="17" t="s">
        <v>45</v>
      </c>
      <c r="B2" s="24">
        <v>180000</v>
      </c>
      <c r="C2" s="23" t="s">
        <v>53</v>
      </c>
      <c r="D2" s="24">
        <f>B2*0.75</f>
        <v>135000</v>
      </c>
      <c r="E2" s="25">
        <f>B2-D2</f>
        <v>45000</v>
      </c>
    </row>
    <row r="3" spans="1:5" x14ac:dyDescent="0.25">
      <c r="A3" s="17" t="s">
        <v>4</v>
      </c>
      <c r="B3" s="24">
        <v>93360</v>
      </c>
      <c r="C3" s="23" t="s">
        <v>53</v>
      </c>
      <c r="D3" s="24">
        <f t="shared" ref="D3:D6" si="0">B3*0.75</f>
        <v>70020</v>
      </c>
      <c r="E3" s="25">
        <f t="shared" ref="E3:E6" si="1">B3-D3</f>
        <v>23340</v>
      </c>
    </row>
    <row r="4" spans="1:5" x14ac:dyDescent="0.25">
      <c r="A4" s="17" t="s">
        <v>5</v>
      </c>
      <c r="B4" s="24">
        <v>142875</v>
      </c>
      <c r="C4" s="23" t="s">
        <v>53</v>
      </c>
      <c r="D4" s="24">
        <f t="shared" si="0"/>
        <v>107156.25</v>
      </c>
      <c r="E4" s="25">
        <f t="shared" si="1"/>
        <v>35718.75</v>
      </c>
    </row>
    <row r="5" spans="1:5" x14ac:dyDescent="0.25">
      <c r="A5" s="17" t="s">
        <v>47</v>
      </c>
      <c r="B5" s="24">
        <v>297000</v>
      </c>
      <c r="D5" s="24">
        <f>'Рис. 4'!B7*0.75*60/365</f>
        <v>146465.75342465754</v>
      </c>
      <c r="E5" s="25">
        <f t="shared" si="1"/>
        <v>150534.24657534246</v>
      </c>
    </row>
    <row r="6" spans="1:5" x14ac:dyDescent="0.25">
      <c r="A6" s="17" t="s">
        <v>48</v>
      </c>
      <c r="B6" s="24">
        <v>-126000</v>
      </c>
      <c r="C6" s="23" t="s">
        <v>53</v>
      </c>
      <c r="D6" s="24">
        <f t="shared" si="0"/>
        <v>-94500</v>
      </c>
      <c r="E6" s="25">
        <f t="shared" si="1"/>
        <v>-31500</v>
      </c>
    </row>
    <row r="7" spans="1:5" ht="15.75" thickBot="1" x14ac:dyDescent="0.3">
      <c r="A7" s="26" t="s">
        <v>3</v>
      </c>
      <c r="B7" s="30">
        <f>SUM(B2:B6)</f>
        <v>587235</v>
      </c>
      <c r="C7" s="27"/>
      <c r="D7" s="30">
        <f>SUM(D2:D6)</f>
        <v>364142.00342465751</v>
      </c>
      <c r="E7" s="30">
        <f>SUM(E2:E6)</f>
        <v>223092.99657534246</v>
      </c>
    </row>
    <row r="8" spans="1:5" ht="15.75" thickTop="1" x14ac:dyDescent="0.25"/>
  </sheetData>
  <pageMargins left="0.7" right="0.7" top="0.75" bottom="0.75" header="0.3" footer="0.3"/>
  <ignoredErrors>
    <ignoredError sqref="D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7" sqref="B17"/>
    </sheetView>
  </sheetViews>
  <sheetFormatPr defaultRowHeight="15" x14ac:dyDescent="0.25"/>
  <cols>
    <col min="1" max="1" width="42.85546875" customWidth="1"/>
    <col min="2" max="2" width="15.140625" style="20" bestFit="1" customWidth="1"/>
    <col min="3" max="3" width="8" style="1" bestFit="1" customWidth="1"/>
  </cols>
  <sheetData>
    <row r="1" spans="1:3" x14ac:dyDescent="0.25">
      <c r="C1" s="25" t="s">
        <v>44</v>
      </c>
    </row>
    <row r="2" spans="1:3" x14ac:dyDescent="0.25">
      <c r="A2" s="17" t="s">
        <v>54</v>
      </c>
      <c r="B2" s="18" t="s">
        <v>58</v>
      </c>
      <c r="C2" s="19">
        <f>'Рис. 5'!E7*9%</f>
        <v>20078.369691780819</v>
      </c>
    </row>
    <row r="3" spans="1:3" ht="30" x14ac:dyDescent="0.25">
      <c r="A3" s="31" t="s">
        <v>60</v>
      </c>
      <c r="B3" s="18" t="s">
        <v>59</v>
      </c>
      <c r="C3" s="19">
        <f>-('Рис. 4'!B7-'Рис. 4'!B6)*25%</f>
        <v>-22410</v>
      </c>
    </row>
    <row r="4" spans="1:3" x14ac:dyDescent="0.25">
      <c r="A4" s="17" t="s">
        <v>55</v>
      </c>
      <c r="B4" s="18"/>
      <c r="C4" s="19">
        <v>30000</v>
      </c>
    </row>
    <row r="5" spans="1:3" x14ac:dyDescent="0.25">
      <c r="A5" s="17" t="s">
        <v>56</v>
      </c>
      <c r="B5" s="18"/>
      <c r="C5" s="19">
        <v>-20000</v>
      </c>
    </row>
    <row r="6" spans="1:3" ht="15.75" thickBot="1" x14ac:dyDescent="0.3">
      <c r="A6" s="17" t="s">
        <v>57</v>
      </c>
      <c r="B6" s="18"/>
      <c r="C6" s="12">
        <f>SUM(C2:C5)</f>
        <v>7668.3696917808193</v>
      </c>
    </row>
    <row r="7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1</vt:lpstr>
      <vt:lpstr>Рис. 2</vt:lpstr>
      <vt:lpstr>Рис. 3</vt:lpstr>
      <vt:lpstr>Рис. 4</vt:lpstr>
      <vt:lpstr>Рис. 5</vt:lpstr>
      <vt:lpstr>Рис.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2013-10-04T04:10:06Z</dcterms:created>
  <dcterms:modified xsi:type="dcterms:W3CDTF">2013-10-06T16:29:19Z</dcterms:modified>
</cp:coreProperties>
</file>