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8_Разное\Путь менеджера\05. Финансы\05.03. Финансовые показатели\"/>
    </mc:Choice>
  </mc:AlternateContent>
  <bookViews>
    <workbookView xWindow="0" yWindow="0" windowWidth="24000" windowHeight="9885"/>
  </bookViews>
  <sheets>
    <sheet name="Рис. 1" sheetId="1" r:id="rId1"/>
    <sheet name="Рис. 2а" sheetId="2" r:id="rId2"/>
    <sheet name="Рис. 2б" sheetId="3" r:id="rId3"/>
    <sheet name="Рис. 3" sheetId="4" r:id="rId4"/>
    <sheet name="Рис. 4" sheetId="5" r:id="rId5"/>
    <sheet name="Рис. 5" sheetId="6" r:id="rId6"/>
  </sheets>
  <externalReferences>
    <externalReference r:id="rId7"/>
  </externalReferences>
  <definedNames>
    <definedName name="ПДЗ">OFFSET(#REF!,0,0,COUNTA(#REF!),6)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6" l="1"/>
  <c r="D6" i="6"/>
  <c r="C8" i="6"/>
  <c r="D8" i="6"/>
  <c r="D12" i="6" s="1"/>
  <c r="D14" i="6" s="1"/>
  <c r="G9" i="6"/>
  <c r="H10" i="6"/>
  <c r="H24" i="6" s="1"/>
  <c r="J10" i="6"/>
  <c r="H11" i="6"/>
  <c r="J11" i="6"/>
  <c r="C12" i="6"/>
  <c r="C14" i="6"/>
  <c r="H15" i="6"/>
  <c r="J15" i="6"/>
  <c r="G20" i="6"/>
  <c r="I20" i="6"/>
  <c r="H21" i="6"/>
  <c r="F25" i="6" s="1"/>
  <c r="J21" i="6"/>
  <c r="H22" i="6"/>
  <c r="J22" i="6"/>
  <c r="F24" i="6"/>
  <c r="J24" i="6"/>
  <c r="H25" i="6"/>
  <c r="J25" i="6"/>
  <c r="C6" i="4"/>
  <c r="D6" i="4"/>
  <c r="C8" i="4"/>
  <c r="C12" i="4" s="1"/>
  <c r="C14" i="4" s="1"/>
  <c r="D8" i="4"/>
  <c r="G9" i="4"/>
  <c r="H10" i="4" s="1"/>
  <c r="H11" i="4" s="1"/>
  <c r="J10" i="4"/>
  <c r="J11" i="4"/>
  <c r="D12" i="4"/>
  <c r="D14" i="4"/>
  <c r="H15" i="4"/>
  <c r="J15" i="4"/>
  <c r="G20" i="4"/>
  <c r="I20" i="4"/>
  <c r="H21" i="4"/>
  <c r="J21" i="4"/>
  <c r="H22" i="4"/>
  <c r="J22" i="4"/>
  <c r="F24" i="4"/>
  <c r="H24" i="4"/>
  <c r="J24" i="4"/>
  <c r="F25" i="4"/>
  <c r="H25" i="4"/>
  <c r="J25" i="4"/>
  <c r="F26" i="4"/>
  <c r="H26" i="4"/>
  <c r="J26" i="4"/>
  <c r="C6" i="1"/>
  <c r="D6" i="1"/>
  <c r="C8" i="1"/>
  <c r="B18" i="1" s="1"/>
  <c r="D8" i="1"/>
  <c r="C12" i="1"/>
  <c r="D12" i="1"/>
  <c r="C14" i="1"/>
  <c r="D14" i="1"/>
  <c r="B17" i="1"/>
  <c r="C17" i="1"/>
  <c r="D17" i="1"/>
  <c r="C18" i="1"/>
  <c r="D18" i="1"/>
</calcChain>
</file>

<file path=xl/sharedStrings.xml><?xml version="1.0" encoding="utf-8"?>
<sst xmlns="http://schemas.openxmlformats.org/spreadsheetml/2006/main" count="120" uniqueCount="56">
  <si>
    <t>Все цифры в тыс. руб.</t>
  </si>
  <si>
    <t>Доходы после налогообложения</t>
  </si>
  <si>
    <t>Налоги</t>
  </si>
  <si>
    <t>Прибыль до налогообложения</t>
  </si>
  <si>
    <t>Прочие расходы</t>
  </si>
  <si>
    <t>Прочие доходы</t>
  </si>
  <si>
    <t>Проценты к уплате</t>
  </si>
  <si>
    <t>Прибыль от продаж</t>
  </si>
  <si>
    <t>Коммерческие расходы</t>
  </si>
  <si>
    <t>Валовая прибыль</t>
  </si>
  <si>
    <t>Себестоимость реализованной продукции</t>
  </si>
  <si>
    <t>Продажи</t>
  </si>
  <si>
    <t>Отчет о прибылях и убытках</t>
  </si>
  <si>
    <t>(4)</t>
  </si>
  <si>
    <t>Нераспределенная прибыль</t>
  </si>
  <si>
    <t>Дивиденды</t>
  </si>
  <si>
    <t>(3)</t>
  </si>
  <si>
    <t>Прибыль после выплаты налогов</t>
  </si>
  <si>
    <t>(2)</t>
  </si>
  <si>
    <t>Прибыль до выплаты налогов</t>
  </si>
  <si>
    <t>Проценты</t>
  </si>
  <si>
    <t>(1)</t>
  </si>
  <si>
    <t>Прибыль до выплаты процентов и налогов</t>
  </si>
  <si>
    <t>обязательства</t>
  </si>
  <si>
    <t>Краткосрочные</t>
  </si>
  <si>
    <t>активы</t>
  </si>
  <si>
    <t>Оборотные</t>
  </si>
  <si>
    <t>Долгосрочные</t>
  </si>
  <si>
    <t>нераспределенная прибыль)</t>
  </si>
  <si>
    <t>(уставный капитал, резервы,</t>
  </si>
  <si>
    <t>Собственный капитал</t>
  </si>
  <si>
    <t>Внеоборотные</t>
  </si>
  <si>
    <t>Капитал</t>
  </si>
  <si>
    <t>Активы</t>
  </si>
  <si>
    <t>Итого капитал</t>
  </si>
  <si>
    <t>Итого краткосрочные обязательства</t>
  </si>
  <si>
    <t>Прочая кредиторская задолженность</t>
  </si>
  <si>
    <t>Счета поставщиков к оплате</t>
  </si>
  <si>
    <t>-</t>
  </si>
  <si>
    <t>Займы</t>
  </si>
  <si>
    <t>Краткосрочные обязательства</t>
  </si>
  <si>
    <t>Долгосрочные обязательства</t>
  </si>
  <si>
    <t>Итого собственный капитал</t>
  </si>
  <si>
    <t>Уставный капитал</t>
  </si>
  <si>
    <t>Итого активы</t>
  </si>
  <si>
    <t>Итого оборотные активы</t>
  </si>
  <si>
    <t>Прочие оборотные активы</t>
  </si>
  <si>
    <t>Денежные средства</t>
  </si>
  <si>
    <t>Дебиторская задолженность</t>
  </si>
  <si>
    <t>Складские запасы</t>
  </si>
  <si>
    <t>Оборотные активы</t>
  </si>
  <si>
    <t>Внеоборотные активы</t>
  </si>
  <si>
    <t>Баланс</t>
  </si>
  <si>
    <t>Оплата клиентом полученной продукции (день 60-й)</t>
  </si>
  <si>
    <t>Отгрузка товаров клиенту (день 48-й)</t>
  </si>
  <si>
    <t>Поступление товаров 
на склад (день 0-й)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</si>
</sst>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u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vertical="top"/>
    </xf>
    <xf numFmtId="10" fontId="0" fillId="2" borderId="0" xfId="1" applyNumberFormat="1" applyFont="1" applyFill="1" applyAlignment="1">
      <alignment vertical="top"/>
    </xf>
    <xf numFmtId="0" fontId="0" fillId="2" borderId="0" xfId="0" applyFill="1" applyAlignment="1">
      <alignment vertical="top"/>
    </xf>
    <xf numFmtId="164" fontId="0" fillId="2" borderId="0" xfId="1" applyNumberFormat="1" applyFont="1" applyFill="1" applyAlignment="1">
      <alignment vertical="top"/>
    </xf>
    <xf numFmtId="0" fontId="0" fillId="0" borderId="0" xfId="0" applyAlignment="1">
      <alignment vertical="top" wrapText="1"/>
    </xf>
    <xf numFmtId="3" fontId="0" fillId="3" borderId="1" xfId="0" applyNumberFormat="1" applyFill="1" applyBorder="1" applyAlignment="1">
      <alignment vertical="top" wrapText="1"/>
    </xf>
    <xf numFmtId="3" fontId="0" fillId="3" borderId="2" xfId="0" applyNumberFormat="1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3" fontId="0" fillId="0" borderId="4" xfId="0" applyNumberFormat="1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3" fontId="0" fillId="3" borderId="4" xfId="0" applyNumberFormat="1" applyFill="1" applyBorder="1" applyAlignment="1">
      <alignment vertical="top"/>
    </xf>
    <xf numFmtId="3" fontId="0" fillId="3" borderId="5" xfId="0" applyNumberFormat="1" applyFill="1" applyBorder="1" applyAlignment="1">
      <alignment vertical="top"/>
    </xf>
    <xf numFmtId="0" fontId="0" fillId="3" borderId="6" xfId="0" applyFill="1" applyBorder="1" applyAlignment="1">
      <alignment vertical="top" wrapText="1"/>
    </xf>
    <xf numFmtId="3" fontId="0" fillId="0" borderId="5" xfId="0" applyNumberFormat="1" applyBorder="1" applyAlignment="1">
      <alignment vertical="top"/>
    </xf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4" borderId="0" xfId="0" applyFill="1" applyAlignment="1">
      <alignment horizontal="center" vertical="top"/>
    </xf>
    <xf numFmtId="0" fontId="0" fillId="0" borderId="0" xfId="0" applyAlignment="1"/>
    <xf numFmtId="0" fontId="2" fillId="0" borderId="0" xfId="0" applyFont="1"/>
    <xf numFmtId="0" fontId="2" fillId="0" borderId="0" xfId="0" applyFont="1" applyAlignment="1"/>
    <xf numFmtId="49" fontId="2" fillId="0" borderId="0" xfId="0" applyNumberFormat="1" applyFont="1" applyAlignment="1">
      <alignment horizontal="center"/>
    </xf>
    <xf numFmtId="0" fontId="3" fillId="0" borderId="10" xfId="0" applyFont="1" applyBorder="1"/>
    <xf numFmtId="0" fontId="2" fillId="0" borderId="11" xfId="0" applyFont="1" applyBorder="1"/>
    <xf numFmtId="0" fontId="3" fillId="5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/>
    <xf numFmtId="0" fontId="3" fillId="5" borderId="10" xfId="0" applyFont="1" applyFill="1" applyBorder="1" applyAlignment="1">
      <alignment vertical="top"/>
    </xf>
    <xf numFmtId="0" fontId="2" fillId="0" borderId="16" xfId="0" applyFont="1" applyBorder="1" applyAlignment="1"/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7" xfId="0" applyBorder="1"/>
    <xf numFmtId="0" fontId="0" fillId="6" borderId="0" xfId="0" applyFill="1"/>
    <xf numFmtId="0" fontId="0" fillId="2" borderId="0" xfId="0" applyFill="1"/>
    <xf numFmtId="0" fontId="0" fillId="6" borderId="1" xfId="0" applyFill="1" applyBorder="1" applyAlignment="1"/>
    <xf numFmtId="0" fontId="0" fillId="6" borderId="3" xfId="0" applyFill="1" applyBorder="1" applyAlignment="1"/>
    <xf numFmtId="0" fontId="0" fillId="2" borderId="1" xfId="0" applyFill="1" applyBorder="1" applyAlignment="1"/>
    <xf numFmtId="0" fontId="0" fillId="2" borderId="3" xfId="0" applyFill="1" applyBorder="1" applyAlignment="1"/>
    <xf numFmtId="0" fontId="0" fillId="6" borderId="4" xfId="0" applyFill="1" applyBorder="1" applyAlignment="1"/>
    <xf numFmtId="0" fontId="0" fillId="6" borderId="6" xfId="0" applyFill="1" applyBorder="1" applyAlignment="1"/>
    <xf numFmtId="0" fontId="0" fillId="2" borderId="4" xfId="0" applyFill="1" applyBorder="1" applyAlignment="1"/>
    <xf numFmtId="0" fontId="0" fillId="2" borderId="6" xfId="0" applyFill="1" applyBorder="1" applyAlignment="1"/>
    <xf numFmtId="0" fontId="0" fillId="6" borderId="7" xfId="0" applyFill="1" applyBorder="1" applyAlignment="1"/>
    <xf numFmtId="0" fontId="0" fillId="6" borderId="9" xfId="0" applyFill="1" applyBorder="1" applyAlignment="1"/>
    <xf numFmtId="0" fontId="0" fillId="2" borderId="7" xfId="0" applyFill="1" applyBorder="1" applyAlignment="1"/>
    <xf numFmtId="0" fontId="0" fillId="2" borderId="9" xfId="0" applyFill="1" applyBorder="1" applyAlignment="1"/>
    <xf numFmtId="0" fontId="0" fillId="0" borderId="18" xfId="0" applyBorder="1"/>
    <xf numFmtId="0" fontId="0" fillId="6" borderId="1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2" fontId="0" fillId="0" borderId="0" xfId="0" applyNumberFormat="1" applyAlignment="1">
      <alignment vertical="top"/>
    </xf>
    <xf numFmtId="3" fontId="0" fillId="7" borderId="1" xfId="0" applyNumberFormat="1" applyFill="1" applyBorder="1" applyAlignment="1">
      <alignment vertical="top"/>
    </xf>
    <xf numFmtId="3" fontId="0" fillId="7" borderId="3" xfId="0" applyNumberFormat="1" applyFill="1" applyBorder="1" applyAlignment="1">
      <alignment vertical="top"/>
    </xf>
    <xf numFmtId="0" fontId="0" fillId="7" borderId="2" xfId="0" applyFill="1" applyBorder="1" applyAlignment="1">
      <alignment vertical="top"/>
    </xf>
    <xf numFmtId="3" fontId="0" fillId="6" borderId="4" xfId="0" applyNumberFormat="1" applyFont="1" applyFill="1" applyBorder="1" applyAlignment="1">
      <alignment vertical="top" wrapText="1"/>
    </xf>
    <xf numFmtId="3" fontId="0" fillId="6" borderId="6" xfId="0" applyNumberFormat="1" applyFont="1" applyFill="1" applyBorder="1" applyAlignment="1">
      <alignment vertical="top" wrapText="1"/>
    </xf>
    <xf numFmtId="0" fontId="0" fillId="6" borderId="5" xfId="0" applyFont="1" applyFill="1" applyBorder="1" applyAlignment="1">
      <alignment vertical="top" wrapText="1"/>
    </xf>
    <xf numFmtId="3" fontId="0" fillId="6" borderId="4" xfId="0" applyNumberFormat="1" applyFill="1" applyBorder="1" applyAlignment="1">
      <alignment vertical="top" wrapText="1"/>
    </xf>
    <xf numFmtId="3" fontId="0" fillId="6" borderId="6" xfId="0" applyNumberFormat="1" applyFill="1" applyBorder="1" applyAlignment="1">
      <alignment vertical="top" wrapText="1"/>
    </xf>
    <xf numFmtId="0" fontId="0" fillId="6" borderId="5" xfId="0" applyFill="1" applyBorder="1" applyAlignment="1">
      <alignment vertical="top" wrapText="1"/>
    </xf>
    <xf numFmtId="3" fontId="4" fillId="6" borderId="4" xfId="0" applyNumberFormat="1" applyFont="1" applyFill="1" applyBorder="1" applyAlignment="1">
      <alignment vertical="top" wrapText="1"/>
    </xf>
    <xf numFmtId="3" fontId="5" fillId="6" borderId="6" xfId="0" applyNumberFormat="1" applyFont="1" applyFill="1" applyBorder="1" applyAlignment="1">
      <alignment horizontal="center" vertical="top" wrapText="1"/>
    </xf>
    <xf numFmtId="3" fontId="5" fillId="6" borderId="6" xfId="0" applyNumberFormat="1" applyFont="1" applyFill="1" applyBorder="1" applyAlignment="1">
      <alignment vertical="top" wrapText="1"/>
    </xf>
    <xf numFmtId="0" fontId="5" fillId="6" borderId="5" xfId="0" applyFont="1" applyFill="1" applyBorder="1" applyAlignment="1">
      <alignment vertical="top" wrapText="1"/>
    </xf>
    <xf numFmtId="3" fontId="4" fillId="6" borderId="6" xfId="0" applyNumberFormat="1" applyFont="1" applyFill="1" applyBorder="1" applyAlignment="1">
      <alignment vertical="top" wrapText="1"/>
    </xf>
    <xf numFmtId="0" fontId="4" fillId="6" borderId="5" xfId="0" applyFont="1" applyFill="1" applyBorder="1" applyAlignment="1">
      <alignment vertical="top" wrapText="1"/>
    </xf>
    <xf numFmtId="3" fontId="0" fillId="6" borderId="4" xfId="0" applyNumberFormat="1" applyFill="1" applyBorder="1" applyAlignment="1">
      <alignment horizontal="center" vertical="top" wrapText="1"/>
    </xf>
    <xf numFmtId="0" fontId="6" fillId="6" borderId="5" xfId="0" applyFont="1" applyFill="1" applyBorder="1" applyAlignment="1">
      <alignment vertical="top" wrapText="1"/>
    </xf>
    <xf numFmtId="3" fontId="0" fillId="8" borderId="4" xfId="0" applyNumberFormat="1" applyFill="1" applyBorder="1" applyAlignment="1">
      <alignment vertical="top" wrapText="1"/>
    </xf>
    <xf numFmtId="3" fontId="0" fillId="8" borderId="6" xfId="0" applyNumberFormat="1" applyFill="1" applyBorder="1" applyAlignment="1">
      <alignment vertical="top" wrapText="1"/>
    </xf>
    <xf numFmtId="0" fontId="0" fillId="8" borderId="5" xfId="0" applyFill="1" applyBorder="1" applyAlignment="1">
      <alignment vertical="top" wrapText="1"/>
    </xf>
    <xf numFmtId="3" fontId="0" fillId="2" borderId="4" xfId="0" applyNumberFormat="1" applyFill="1" applyBorder="1" applyAlignment="1">
      <alignment vertical="top" wrapText="1"/>
    </xf>
    <xf numFmtId="3" fontId="0" fillId="2" borderId="6" xfId="0" applyNumberFormat="1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3" fontId="0" fillId="2" borderId="6" xfId="0" applyNumberForma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3" fontId="4" fillId="2" borderId="4" xfId="0" applyNumberFormat="1" applyFont="1" applyFill="1" applyBorder="1" applyAlignment="1">
      <alignment vertical="top" wrapText="1"/>
    </xf>
    <xf numFmtId="3" fontId="4" fillId="2" borderId="6" xfId="0" applyNumberFormat="1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9" xfId="0" applyFill="1" applyBorder="1" applyAlignment="1">
      <alignment vertical="top" wrapText="1"/>
    </xf>
    <xf numFmtId="3" fontId="0" fillId="2" borderId="7" xfId="0" applyNumberFormat="1" applyFill="1" applyBorder="1" applyAlignment="1">
      <alignment horizontal="center" vertical="top" wrapText="1"/>
    </xf>
    <xf numFmtId="3" fontId="0" fillId="2" borderId="9" xfId="0" applyNumberForma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2519365</xdr:colOff>
      <xdr:row>4</xdr:row>
      <xdr:rowOff>85725</xdr:rowOff>
    </xdr:from>
    <xdr:to>
      <xdr:col>1</xdr:col>
      <xdr:colOff>2933702</xdr:colOff>
      <xdr:row>8</xdr:row>
      <xdr:rowOff>47625</xdr:rowOff>
    </xdr:to>
    <xdr:sp macro="" textlink="">
      <xdr:nvSpPr>
        <xdr:cNvPr id="2" name="TextBox 1"/>
        <xdr:cNvSpPr txBox="1"/>
      </xdr:nvSpPr>
      <xdr:spPr>
        <a:xfrm rot="16200000">
          <a:off x="854871" y="1207294"/>
          <a:ext cx="723900" cy="4762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ru-RU" sz="1600" b="1"/>
            <a:t>Кредиторы</a:t>
          </a:r>
        </a:p>
      </xdr:txBody>
    </xdr:sp>
    <xdr:clientData/>
  </xdr:twoCellAnchor>
  <xdr:twoCellAnchor>
    <xdr:from>
      <xdr:col>1</xdr:col>
      <xdr:colOff>2519364</xdr:colOff>
      <xdr:row>8</xdr:row>
      <xdr:rowOff>123825</xdr:rowOff>
    </xdr:from>
    <xdr:to>
      <xdr:col>1</xdr:col>
      <xdr:colOff>2933701</xdr:colOff>
      <xdr:row>12</xdr:row>
      <xdr:rowOff>214310</xdr:rowOff>
    </xdr:to>
    <xdr:sp macro="" textlink="">
      <xdr:nvSpPr>
        <xdr:cNvPr id="3" name="TextBox 2"/>
        <xdr:cNvSpPr txBox="1"/>
      </xdr:nvSpPr>
      <xdr:spPr>
        <a:xfrm rot="16200000">
          <a:off x="800102" y="2062162"/>
          <a:ext cx="833435" cy="4762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ru-RU" sz="1600" b="1"/>
            <a:t>Государство</a:t>
          </a:r>
        </a:p>
      </xdr:txBody>
    </xdr:sp>
    <xdr:clientData/>
  </xdr:twoCellAnchor>
  <xdr:twoCellAnchor>
    <xdr:from>
      <xdr:col>1</xdr:col>
      <xdr:colOff>2519364</xdr:colOff>
      <xdr:row>12</xdr:row>
      <xdr:rowOff>266699</xdr:rowOff>
    </xdr:from>
    <xdr:to>
      <xdr:col>1</xdr:col>
      <xdr:colOff>2933701</xdr:colOff>
      <xdr:row>17</xdr:row>
      <xdr:rowOff>4759</xdr:rowOff>
    </xdr:to>
    <xdr:sp macro="" textlink="">
      <xdr:nvSpPr>
        <xdr:cNvPr id="4" name="TextBox 3"/>
        <xdr:cNvSpPr txBox="1"/>
      </xdr:nvSpPr>
      <xdr:spPr>
        <a:xfrm rot="16200000">
          <a:off x="833440" y="2857498"/>
          <a:ext cx="766760" cy="4762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ru-RU" sz="1600" b="1"/>
            <a:t>Акционеры</a:t>
          </a:r>
        </a:p>
      </xdr:txBody>
    </xdr:sp>
    <xdr:clientData/>
  </xdr:twoCellAnchor>
  <xdr:twoCellAnchor>
    <xdr:from>
      <xdr:col>1</xdr:col>
      <xdr:colOff>2924175</xdr:colOff>
      <xdr:row>7</xdr:row>
      <xdr:rowOff>123825</xdr:rowOff>
    </xdr:from>
    <xdr:to>
      <xdr:col>1</xdr:col>
      <xdr:colOff>3876675</xdr:colOff>
      <xdr:row>7</xdr:row>
      <xdr:rowOff>125413</xdr:rowOff>
    </xdr:to>
    <xdr:cxnSp macro="">
      <xdr:nvCxnSpPr>
        <xdr:cNvPr id="5" name="Прямая со стрелкой 4"/>
        <xdr:cNvCxnSpPr/>
      </xdr:nvCxnSpPr>
      <xdr:spPr>
        <a:xfrm rot="10800000">
          <a:off x="1219200" y="1457325"/>
          <a:ext cx="0" cy="1588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2933700</xdr:colOff>
      <xdr:row>11</xdr:row>
      <xdr:rowOff>142875</xdr:rowOff>
    </xdr:from>
    <xdr:to>
      <xdr:col>3</xdr:col>
      <xdr:colOff>0</xdr:colOff>
      <xdr:row>11</xdr:row>
      <xdr:rowOff>144463</xdr:rowOff>
    </xdr:to>
    <xdr:cxnSp macro="">
      <xdr:nvCxnSpPr>
        <xdr:cNvPr id="6" name="Прямая со стрелкой 5"/>
        <xdr:cNvCxnSpPr/>
      </xdr:nvCxnSpPr>
      <xdr:spPr>
        <a:xfrm rot="10800000">
          <a:off x="1219200" y="2238375"/>
          <a:ext cx="609600" cy="1588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2924179</xdr:colOff>
      <xdr:row>15</xdr:row>
      <xdr:rowOff>133352</xdr:rowOff>
    </xdr:from>
    <xdr:to>
      <xdr:col>3</xdr:col>
      <xdr:colOff>688731</xdr:colOff>
      <xdr:row>15</xdr:row>
      <xdr:rowOff>133353</xdr:rowOff>
    </xdr:to>
    <xdr:cxnSp macro="">
      <xdr:nvCxnSpPr>
        <xdr:cNvPr id="7" name="Прямая со стрелкой 6"/>
        <xdr:cNvCxnSpPr/>
      </xdr:nvCxnSpPr>
      <xdr:spPr>
        <a:xfrm rot="10800000" flipV="1">
          <a:off x="1219204" y="2990852"/>
          <a:ext cx="1222127" cy="1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200028</xdr:colOff>
      <xdr:row>2</xdr:row>
      <xdr:rowOff>1</xdr:rowOff>
    </xdr:from>
    <xdr:to>
      <xdr:col>5</xdr:col>
      <xdr:colOff>200028</xdr:colOff>
      <xdr:row>11</xdr:row>
      <xdr:rowOff>190500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2295528" y="1333501"/>
          <a:ext cx="1904999" cy="0"/>
        </a:xfrm>
        <a:prstGeom prst="line">
          <a:avLst/>
        </a:prstGeom>
        <a:ln w="12700">
          <a:solidFill>
            <a:schemeClr val="tx1"/>
          </a:solidFill>
          <a:prstDash val="sys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180979</xdr:colOff>
      <xdr:row>1</xdr:row>
      <xdr:rowOff>180976</xdr:rowOff>
    </xdr:from>
    <xdr:to>
      <xdr:col>6</xdr:col>
      <xdr:colOff>180979</xdr:colOff>
      <xdr:row>9</xdr:row>
      <xdr:rowOff>9525</xdr:rowOff>
    </xdr:to>
    <xdr:cxnSp macro="">
      <xdr:nvCxnSpPr>
        <xdr:cNvPr id="3" name="Прямая соединительная линия 2"/>
        <xdr:cNvCxnSpPr/>
      </xdr:nvCxnSpPr>
      <xdr:spPr>
        <a:xfrm rot="5400000" flipH="1" flipV="1">
          <a:off x="3162304" y="1047751"/>
          <a:ext cx="1352549" cy="0"/>
        </a:xfrm>
        <a:prstGeom prst="line">
          <a:avLst/>
        </a:prstGeom>
        <a:ln w="12700">
          <a:solidFill>
            <a:schemeClr val="tx1"/>
          </a:solidFill>
          <a:prstDash val="sys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161931</xdr:colOff>
      <xdr:row>1</xdr:row>
      <xdr:rowOff>190502</xdr:rowOff>
    </xdr:from>
    <xdr:to>
      <xdr:col>7</xdr:col>
      <xdr:colOff>161931</xdr:colOff>
      <xdr:row>6</xdr:row>
      <xdr:rowOff>9525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4043369" y="766764"/>
          <a:ext cx="771523" cy="0"/>
        </a:xfrm>
        <a:prstGeom prst="line">
          <a:avLst/>
        </a:prstGeom>
        <a:ln w="12700">
          <a:solidFill>
            <a:schemeClr val="tx1"/>
          </a:solidFill>
          <a:prstDash val="sys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257178</xdr:colOff>
      <xdr:row>2</xdr:row>
      <xdr:rowOff>52387</xdr:rowOff>
    </xdr:from>
    <xdr:to>
      <xdr:col>7</xdr:col>
      <xdr:colOff>900113</xdr:colOff>
      <xdr:row>5</xdr:row>
      <xdr:rowOff>157162</xdr:rowOff>
    </xdr:to>
    <xdr:sp macro="" textlink="">
      <xdr:nvSpPr>
        <xdr:cNvPr id="5" name="TextBox 4"/>
        <xdr:cNvSpPr txBox="1"/>
      </xdr:nvSpPr>
      <xdr:spPr>
        <a:xfrm rot="16200000">
          <a:off x="4360070" y="597695"/>
          <a:ext cx="676275" cy="347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Собствен-ный капитал</a:t>
          </a:r>
        </a:p>
      </xdr:txBody>
    </xdr:sp>
    <xdr:clientData/>
  </xdr:twoCellAnchor>
  <xdr:twoCellAnchor>
    <xdr:from>
      <xdr:col>6</xdr:col>
      <xdr:colOff>309563</xdr:colOff>
      <xdr:row>2</xdr:row>
      <xdr:rowOff>57150</xdr:rowOff>
    </xdr:from>
    <xdr:to>
      <xdr:col>6</xdr:col>
      <xdr:colOff>862013</xdr:colOff>
      <xdr:row>8</xdr:row>
      <xdr:rowOff>152399</xdr:rowOff>
    </xdr:to>
    <xdr:sp macro="" textlink="">
      <xdr:nvSpPr>
        <xdr:cNvPr id="6" name="TextBox 5"/>
        <xdr:cNvSpPr txBox="1"/>
      </xdr:nvSpPr>
      <xdr:spPr>
        <a:xfrm rot="16200000">
          <a:off x="3495676" y="909637"/>
          <a:ext cx="1238249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Инвестированный капитал</a:t>
          </a:r>
        </a:p>
      </xdr:txBody>
    </xdr:sp>
    <xdr:clientData/>
  </xdr:twoCellAnchor>
  <xdr:twoCellAnchor>
    <xdr:from>
      <xdr:col>5</xdr:col>
      <xdr:colOff>309565</xdr:colOff>
      <xdr:row>2</xdr:row>
      <xdr:rowOff>95250</xdr:rowOff>
    </xdr:from>
    <xdr:to>
      <xdr:col>5</xdr:col>
      <xdr:colOff>561975</xdr:colOff>
      <xdr:row>11</xdr:row>
      <xdr:rowOff>66675</xdr:rowOff>
    </xdr:to>
    <xdr:sp macro="" textlink="">
      <xdr:nvSpPr>
        <xdr:cNvPr id="7" name="TextBox 6"/>
        <xdr:cNvSpPr txBox="1"/>
      </xdr:nvSpPr>
      <xdr:spPr>
        <a:xfrm rot="16200000">
          <a:off x="2640807" y="1193008"/>
          <a:ext cx="1685925" cy="2524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Совокупные активы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570706</xdr:colOff>
      <xdr:row>2</xdr:row>
      <xdr:rowOff>794</xdr:rowOff>
    </xdr:from>
    <xdr:to>
      <xdr:col>0</xdr:col>
      <xdr:colOff>572294</xdr:colOff>
      <xdr:row>4</xdr:row>
      <xdr:rowOff>794</xdr:rowOff>
    </xdr:to>
    <xdr:cxnSp macro="">
      <xdr:nvCxnSpPr>
        <xdr:cNvPr id="2" name="Прямая со стрелкой 1"/>
        <xdr:cNvCxnSpPr/>
      </xdr:nvCxnSpPr>
      <xdr:spPr>
        <a:xfrm rot="5400000">
          <a:off x="381000" y="571500"/>
          <a:ext cx="381000" cy="1588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182252</xdr:colOff>
      <xdr:row>2</xdr:row>
      <xdr:rowOff>182218</xdr:rowOff>
    </xdr:from>
    <xdr:to>
      <xdr:col>2</xdr:col>
      <xdr:colOff>182252</xdr:colOff>
      <xdr:row>4</xdr:row>
      <xdr:rowOff>794</xdr:rowOff>
    </xdr:to>
    <xdr:cxnSp macro="">
      <xdr:nvCxnSpPr>
        <xdr:cNvPr id="3" name="Прямая со стрелкой 2"/>
        <xdr:cNvCxnSpPr/>
      </xdr:nvCxnSpPr>
      <xdr:spPr>
        <a:xfrm>
          <a:off x="1401452" y="563218"/>
          <a:ext cx="0" cy="199576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1051698</xdr:colOff>
      <xdr:row>2</xdr:row>
      <xdr:rowOff>794</xdr:rowOff>
    </xdr:from>
    <xdr:to>
      <xdr:col>2</xdr:col>
      <xdr:colOff>1053286</xdr:colOff>
      <xdr:row>4</xdr:row>
      <xdr:rowOff>794</xdr:rowOff>
    </xdr:to>
    <xdr:cxnSp macro="">
      <xdr:nvCxnSpPr>
        <xdr:cNvPr id="4" name="Прямая со стрелкой 3"/>
        <xdr:cNvCxnSpPr/>
      </xdr:nvCxnSpPr>
      <xdr:spPr>
        <a:xfrm rot="5400000">
          <a:off x="1638281" y="576261"/>
          <a:ext cx="380998" cy="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561975</xdr:colOff>
      <xdr:row>6</xdr:row>
      <xdr:rowOff>0</xdr:rowOff>
    </xdr:from>
    <xdr:to>
      <xdr:col>2</xdr:col>
      <xdr:colOff>1044466</xdr:colOff>
      <xdr:row>6</xdr:row>
      <xdr:rowOff>0</xdr:rowOff>
    </xdr:to>
    <xdr:cxnSp macro="">
      <xdr:nvCxnSpPr>
        <xdr:cNvPr id="5" name="Прямая соединительная линия 4"/>
        <xdr:cNvCxnSpPr/>
      </xdr:nvCxnSpPr>
      <xdr:spPr>
        <a:xfrm>
          <a:off x="561975" y="1143000"/>
          <a:ext cx="1263541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571501</xdr:colOff>
      <xdr:row>4</xdr:row>
      <xdr:rowOff>170796</xdr:rowOff>
    </xdr:from>
    <xdr:to>
      <xdr:col>0</xdr:col>
      <xdr:colOff>571501</xdr:colOff>
      <xdr:row>5</xdr:row>
      <xdr:rowOff>180972</xdr:rowOff>
    </xdr:to>
    <xdr:cxnSp macro="">
      <xdr:nvCxnSpPr>
        <xdr:cNvPr id="6" name="Прямая соединительная линия 5"/>
        <xdr:cNvCxnSpPr/>
      </xdr:nvCxnSpPr>
      <xdr:spPr>
        <a:xfrm rot="5400000">
          <a:off x="471163" y="1033134"/>
          <a:ext cx="20067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182391</xdr:colOff>
      <xdr:row>4</xdr:row>
      <xdr:rowOff>48284</xdr:rowOff>
    </xdr:from>
    <xdr:to>
      <xdr:col>2</xdr:col>
      <xdr:colOff>182391</xdr:colOff>
      <xdr:row>5</xdr:row>
      <xdr:rowOff>182285</xdr:rowOff>
    </xdr:to>
    <xdr:cxnSp macro="">
      <xdr:nvCxnSpPr>
        <xdr:cNvPr id="7" name="Прямая соединительная линия 6"/>
        <xdr:cNvCxnSpPr/>
      </xdr:nvCxnSpPr>
      <xdr:spPr>
        <a:xfrm rot="5400000">
          <a:off x="1239340" y="972535"/>
          <a:ext cx="324501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1053663</xdr:colOff>
      <xdr:row>4</xdr:row>
      <xdr:rowOff>186560</xdr:rowOff>
    </xdr:from>
    <xdr:to>
      <xdr:col>2</xdr:col>
      <xdr:colOff>1053663</xdr:colOff>
      <xdr:row>6</xdr:row>
      <xdr:rowOff>6236</xdr:rowOff>
    </xdr:to>
    <xdr:cxnSp macro="">
      <xdr:nvCxnSpPr>
        <xdr:cNvPr id="8" name="Прямая соединительная линия 7"/>
        <xdr:cNvCxnSpPr/>
      </xdr:nvCxnSpPr>
      <xdr:spPr>
        <a:xfrm rot="5400000">
          <a:off x="1724850" y="1048898"/>
          <a:ext cx="20067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571499</xdr:colOff>
      <xdr:row>5</xdr:row>
      <xdr:rowOff>0</xdr:rowOff>
    </xdr:from>
    <xdr:to>
      <xdr:col>1</xdr:col>
      <xdr:colOff>709448</xdr:colOff>
      <xdr:row>5</xdr:row>
      <xdr:rowOff>180975</xdr:rowOff>
    </xdr:to>
    <xdr:sp macro="" textlink="">
      <xdr:nvSpPr>
        <xdr:cNvPr id="9" name="TextBox 8"/>
        <xdr:cNvSpPr txBox="1"/>
      </xdr:nvSpPr>
      <xdr:spPr>
        <a:xfrm>
          <a:off x="571499" y="952500"/>
          <a:ext cx="652299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48 дней</a:t>
          </a:r>
        </a:p>
      </xdr:txBody>
    </xdr:sp>
    <xdr:clientData/>
  </xdr:twoCellAnchor>
  <xdr:twoCellAnchor>
    <xdr:from>
      <xdr:col>2</xdr:col>
      <xdr:colOff>248479</xdr:colOff>
      <xdr:row>5</xdr:row>
      <xdr:rowOff>0</xdr:rowOff>
    </xdr:from>
    <xdr:to>
      <xdr:col>2</xdr:col>
      <xdr:colOff>1044466</xdr:colOff>
      <xdr:row>5</xdr:row>
      <xdr:rowOff>182217</xdr:rowOff>
    </xdr:to>
    <xdr:sp macro="" textlink="">
      <xdr:nvSpPr>
        <xdr:cNvPr id="10" name="TextBox 9"/>
        <xdr:cNvSpPr txBox="1"/>
      </xdr:nvSpPr>
      <xdr:spPr>
        <a:xfrm>
          <a:off x="1467679" y="952500"/>
          <a:ext cx="357837" cy="182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12 дней</a:t>
          </a:r>
        </a:p>
      </xdr:txBody>
    </xdr:sp>
    <xdr:clientData/>
  </xdr:twoCellAnchor>
  <xdr:twoCellAnchor>
    <xdr:from>
      <xdr:col>0</xdr:col>
      <xdr:colOff>571498</xdr:colOff>
      <xdr:row>6</xdr:row>
      <xdr:rowOff>38100</xdr:rowOff>
    </xdr:from>
    <xdr:to>
      <xdr:col>1</xdr:col>
      <xdr:colOff>702878</xdr:colOff>
      <xdr:row>8</xdr:row>
      <xdr:rowOff>19050</xdr:rowOff>
    </xdr:to>
    <xdr:sp macro="" textlink="">
      <xdr:nvSpPr>
        <xdr:cNvPr id="11" name="TextBox 10"/>
        <xdr:cNvSpPr txBox="1"/>
      </xdr:nvSpPr>
      <xdr:spPr>
        <a:xfrm>
          <a:off x="571498" y="1181100"/>
          <a:ext cx="64573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Срок</a:t>
          </a:r>
          <a:r>
            <a:rPr lang="ru-RU" sz="1100" baseline="0"/>
            <a:t> хранения</a:t>
          </a:r>
          <a:br>
            <a:rPr lang="ru-RU" sz="1100" baseline="0"/>
          </a:br>
          <a:r>
            <a:rPr lang="ru-RU" sz="1100" baseline="0"/>
            <a:t>запасов</a:t>
          </a:r>
          <a:endParaRPr lang="ru-RU" sz="1100"/>
        </a:p>
      </xdr:txBody>
    </xdr:sp>
    <xdr:clientData/>
  </xdr:twoCellAnchor>
  <xdr:twoCellAnchor>
    <xdr:from>
      <xdr:col>0</xdr:col>
      <xdr:colOff>543582</xdr:colOff>
      <xdr:row>10</xdr:row>
      <xdr:rowOff>1314</xdr:rowOff>
    </xdr:from>
    <xdr:to>
      <xdr:col>1</xdr:col>
      <xdr:colOff>1202121</xdr:colOff>
      <xdr:row>10</xdr:row>
      <xdr:rowOff>1314</xdr:rowOff>
    </xdr:to>
    <xdr:cxnSp macro="">
      <xdr:nvCxnSpPr>
        <xdr:cNvPr id="12" name="Прямая соединительная линия 11"/>
        <xdr:cNvCxnSpPr/>
      </xdr:nvCxnSpPr>
      <xdr:spPr>
        <a:xfrm>
          <a:off x="543582" y="1906314"/>
          <a:ext cx="677589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549166</xdr:colOff>
      <xdr:row>8</xdr:row>
      <xdr:rowOff>174736</xdr:rowOff>
    </xdr:from>
    <xdr:to>
      <xdr:col>0</xdr:col>
      <xdr:colOff>549166</xdr:colOff>
      <xdr:row>9</xdr:row>
      <xdr:rowOff>184912</xdr:rowOff>
    </xdr:to>
    <xdr:cxnSp macro="">
      <xdr:nvCxnSpPr>
        <xdr:cNvPr id="13" name="Прямая соединительная линия 12"/>
        <xdr:cNvCxnSpPr/>
      </xdr:nvCxnSpPr>
      <xdr:spPr>
        <a:xfrm rot="5400000">
          <a:off x="448828" y="1799074"/>
          <a:ext cx="20067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1200808</xdr:colOff>
      <xdr:row>8</xdr:row>
      <xdr:rowOff>182618</xdr:rowOff>
    </xdr:from>
    <xdr:to>
      <xdr:col>1</xdr:col>
      <xdr:colOff>1200808</xdr:colOff>
      <xdr:row>10</xdr:row>
      <xdr:rowOff>2294</xdr:rowOff>
    </xdr:to>
    <xdr:cxnSp macro="">
      <xdr:nvCxnSpPr>
        <xdr:cNvPr id="14" name="Прямая соединительная линия 13"/>
        <xdr:cNvCxnSpPr/>
      </xdr:nvCxnSpPr>
      <xdr:spPr>
        <a:xfrm rot="5400000">
          <a:off x="1119520" y="1806956"/>
          <a:ext cx="20067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553106</xdr:colOff>
      <xdr:row>9</xdr:row>
      <xdr:rowOff>6569</xdr:rowOff>
    </xdr:from>
    <xdr:to>
      <xdr:col>1</xdr:col>
      <xdr:colOff>1200150</xdr:colOff>
      <xdr:row>9</xdr:row>
      <xdr:rowOff>188859</xdr:rowOff>
    </xdr:to>
    <xdr:sp macro="" textlink="">
      <xdr:nvSpPr>
        <xdr:cNvPr id="15" name="TextBox 14"/>
        <xdr:cNvSpPr txBox="1"/>
      </xdr:nvSpPr>
      <xdr:spPr>
        <a:xfrm>
          <a:off x="553106" y="1721069"/>
          <a:ext cx="666094" cy="182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37 дней</a:t>
          </a:r>
        </a:p>
      </xdr:txBody>
    </xdr:sp>
    <xdr:clientData/>
  </xdr:twoCellAnchor>
  <xdr:twoCellAnchor>
    <xdr:from>
      <xdr:col>0</xdr:col>
      <xdr:colOff>553107</xdr:colOff>
      <xdr:row>10</xdr:row>
      <xdr:rowOff>32188</xdr:rowOff>
    </xdr:from>
    <xdr:to>
      <xdr:col>1</xdr:col>
      <xdr:colOff>1195552</xdr:colOff>
      <xdr:row>12</xdr:row>
      <xdr:rowOff>13138</xdr:rowOff>
    </xdr:to>
    <xdr:sp macro="" textlink="">
      <xdr:nvSpPr>
        <xdr:cNvPr id="16" name="TextBox 15"/>
        <xdr:cNvSpPr txBox="1"/>
      </xdr:nvSpPr>
      <xdr:spPr>
        <a:xfrm>
          <a:off x="553107" y="1937188"/>
          <a:ext cx="66149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Срок до погашения </a:t>
          </a:r>
          <a:br>
            <a:rPr lang="ru-RU" sz="1100"/>
          </a:br>
          <a:r>
            <a:rPr lang="ru-RU" sz="1100"/>
            <a:t>кредиторской задолженности</a:t>
          </a:r>
        </a:p>
      </xdr:txBody>
    </xdr:sp>
    <xdr:clientData/>
  </xdr:twoCellAnchor>
  <xdr:twoCellAnchor>
    <xdr:from>
      <xdr:col>1</xdr:col>
      <xdr:colOff>1196344</xdr:colOff>
      <xdr:row>9</xdr:row>
      <xdr:rowOff>179397</xdr:rowOff>
    </xdr:from>
    <xdr:to>
      <xdr:col>1</xdr:col>
      <xdr:colOff>1197932</xdr:colOff>
      <xdr:row>15</xdr:row>
      <xdr:rowOff>186283</xdr:rowOff>
    </xdr:to>
    <xdr:cxnSp macro="">
      <xdr:nvCxnSpPr>
        <xdr:cNvPr id="17" name="Прямая со стрелкой 16"/>
        <xdr:cNvCxnSpPr/>
      </xdr:nvCxnSpPr>
      <xdr:spPr>
        <a:xfrm rot="5400000">
          <a:off x="641245" y="2468046"/>
          <a:ext cx="1149886" cy="1588"/>
        </a:xfrm>
        <a:prstGeom prst="straightConnector1">
          <a:avLst/>
        </a:prstGeom>
        <a:ln w="12700">
          <a:solidFill>
            <a:schemeClr val="tx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1053937</xdr:colOff>
      <xdr:row>5</xdr:row>
      <xdr:rowOff>188419</xdr:rowOff>
    </xdr:from>
    <xdr:to>
      <xdr:col>2</xdr:col>
      <xdr:colOff>1055525</xdr:colOff>
      <xdr:row>15</xdr:row>
      <xdr:rowOff>183015</xdr:rowOff>
    </xdr:to>
    <xdr:cxnSp macro="">
      <xdr:nvCxnSpPr>
        <xdr:cNvPr id="18" name="Прямая со стрелкой 17"/>
        <xdr:cNvCxnSpPr/>
      </xdr:nvCxnSpPr>
      <xdr:spPr>
        <a:xfrm rot="5400000">
          <a:off x="876458" y="2089923"/>
          <a:ext cx="1899596" cy="1588"/>
        </a:xfrm>
        <a:prstGeom prst="straightConnector1">
          <a:avLst/>
        </a:prstGeom>
        <a:ln w="12700">
          <a:solidFill>
            <a:schemeClr val="tx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1194289</xdr:colOff>
      <xdr:row>11</xdr:row>
      <xdr:rowOff>99394</xdr:rowOff>
    </xdr:from>
    <xdr:to>
      <xdr:col>2</xdr:col>
      <xdr:colOff>1047750</xdr:colOff>
      <xdr:row>11</xdr:row>
      <xdr:rowOff>99395</xdr:rowOff>
    </xdr:to>
    <xdr:cxnSp macro="">
      <xdr:nvCxnSpPr>
        <xdr:cNvPr id="19" name="Прямая со стрелкой 18"/>
        <xdr:cNvCxnSpPr/>
      </xdr:nvCxnSpPr>
      <xdr:spPr>
        <a:xfrm flipV="1">
          <a:off x="1222864" y="2194894"/>
          <a:ext cx="605936" cy="1"/>
        </a:xfrm>
        <a:prstGeom prst="straightConnector1">
          <a:avLst/>
        </a:prstGeom>
        <a:ln w="12700">
          <a:solidFill>
            <a:schemeClr val="tx1"/>
          </a:solidFill>
          <a:prstDash val="sys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1209831</xdr:colOff>
      <xdr:row>8</xdr:row>
      <xdr:rowOff>119808</xdr:rowOff>
    </xdr:from>
    <xdr:to>
      <xdr:col>2</xdr:col>
      <xdr:colOff>1057776</xdr:colOff>
      <xdr:row>11</xdr:row>
      <xdr:rowOff>107673</xdr:rowOff>
    </xdr:to>
    <xdr:sp macro="" textlink="">
      <xdr:nvSpPr>
        <xdr:cNvPr id="20" name="TextBox 19"/>
        <xdr:cNvSpPr txBox="1"/>
      </xdr:nvSpPr>
      <xdr:spPr>
        <a:xfrm>
          <a:off x="1219356" y="1643808"/>
          <a:ext cx="609945" cy="5593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Разрыв во времени между выплатами</a:t>
          </a:r>
          <a:br>
            <a:rPr lang="ru-RU" sz="1100"/>
          </a:br>
          <a:r>
            <a:rPr lang="ru-RU" sz="1100"/>
            <a:t>и поступлениями</a:t>
          </a:r>
        </a:p>
      </xdr:txBody>
    </xdr:sp>
    <xdr:clientData/>
  </xdr:twoCellAnchor>
  <xdr:twoCellAnchor>
    <xdr:from>
      <xdr:col>1</xdr:col>
      <xdr:colOff>1207826</xdr:colOff>
      <xdr:row>11</xdr:row>
      <xdr:rowOff>183497</xdr:rowOff>
    </xdr:from>
    <xdr:to>
      <xdr:col>2</xdr:col>
      <xdr:colOff>1055771</xdr:colOff>
      <xdr:row>15</xdr:row>
      <xdr:rowOff>137377</xdr:rowOff>
    </xdr:to>
    <xdr:sp macro="" textlink="">
      <xdr:nvSpPr>
        <xdr:cNvPr id="21" name="TextBox 20"/>
        <xdr:cNvSpPr txBox="1"/>
      </xdr:nvSpPr>
      <xdr:spPr>
        <a:xfrm>
          <a:off x="1217351" y="2278997"/>
          <a:ext cx="609945" cy="715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Необходимость дополнительного финансирования </a:t>
          </a:r>
          <a:br>
            <a:rPr lang="ru-RU" sz="1100"/>
          </a:br>
          <a:r>
            <a:rPr lang="ru-RU" sz="1100"/>
            <a:t>в течение 23 дней </a:t>
          </a:r>
        </a:p>
      </xdr:txBody>
    </xdr:sp>
    <xdr:clientData/>
  </xdr:twoCellAnchor>
  <xdr:twoCellAnchor>
    <xdr:from>
      <xdr:col>0</xdr:col>
      <xdr:colOff>488674</xdr:colOff>
      <xdr:row>15</xdr:row>
      <xdr:rowOff>186415</xdr:rowOff>
    </xdr:from>
    <xdr:to>
      <xdr:col>2</xdr:col>
      <xdr:colOff>8283</xdr:colOff>
      <xdr:row>17</xdr:row>
      <xdr:rowOff>182218</xdr:rowOff>
    </xdr:to>
    <xdr:sp macro="" textlink="">
      <xdr:nvSpPr>
        <xdr:cNvPr id="22" name="TextBox 21"/>
        <xdr:cNvSpPr txBox="1"/>
      </xdr:nvSpPr>
      <xdr:spPr>
        <a:xfrm>
          <a:off x="488674" y="3043915"/>
          <a:ext cx="738809" cy="3768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/>
          <a:r>
            <a:rPr lang="ru-RU" sz="1100"/>
            <a:t>Денежные средства</a:t>
          </a:r>
          <a:r>
            <a:rPr lang="ru-RU" sz="1100" baseline="0"/>
            <a:t> выплачиваются поставщикам в среднем на 37-й день</a:t>
          </a:r>
          <a:endParaRPr lang="ru-RU" sz="1100"/>
        </a:p>
      </xdr:txBody>
    </xdr:sp>
    <xdr:clientData/>
  </xdr:twoCellAnchor>
  <xdr:twoCellAnchor>
    <xdr:from>
      <xdr:col>2</xdr:col>
      <xdr:colOff>372718</xdr:colOff>
      <xdr:row>16</xdr:row>
      <xdr:rowOff>371</xdr:rowOff>
    </xdr:from>
    <xdr:to>
      <xdr:col>4</xdr:col>
      <xdr:colOff>8283</xdr:colOff>
      <xdr:row>17</xdr:row>
      <xdr:rowOff>165653</xdr:rowOff>
    </xdr:to>
    <xdr:sp macro="" textlink="">
      <xdr:nvSpPr>
        <xdr:cNvPr id="23" name="TextBox 22"/>
        <xdr:cNvSpPr txBox="1"/>
      </xdr:nvSpPr>
      <xdr:spPr>
        <a:xfrm>
          <a:off x="1591918" y="3048371"/>
          <a:ext cx="854765" cy="355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Денежные средства</a:t>
          </a:r>
          <a:r>
            <a:rPr lang="ru-RU" sz="1100" baseline="0"/>
            <a:t> поступают от клиентов в среднем на 60-й день</a:t>
          </a:r>
          <a:endParaRPr lang="ru-RU" sz="1100"/>
        </a:p>
      </xdr:txBody>
    </xdr:sp>
    <xdr:clientData/>
  </xdr:twoCellAnchor>
  <xdr:twoCellAnchor>
    <xdr:from>
      <xdr:col>1</xdr:col>
      <xdr:colOff>740638</xdr:colOff>
      <xdr:row>1</xdr:row>
      <xdr:rowOff>432597</xdr:rowOff>
    </xdr:from>
    <xdr:to>
      <xdr:col>1</xdr:col>
      <xdr:colOff>740638</xdr:colOff>
      <xdr:row>2</xdr:row>
      <xdr:rowOff>177316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130216" y="471644"/>
          <a:ext cx="17334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727626</xdr:colOff>
      <xdr:row>2</xdr:row>
      <xdr:rowOff>173935</xdr:rowOff>
    </xdr:from>
    <xdr:to>
      <xdr:col>2</xdr:col>
      <xdr:colOff>182218</xdr:colOff>
      <xdr:row>2</xdr:row>
      <xdr:rowOff>179319</xdr:rowOff>
    </xdr:to>
    <xdr:cxnSp macro="">
      <xdr:nvCxnSpPr>
        <xdr:cNvPr id="25" name="Прямая соединительная линия 24"/>
        <xdr:cNvCxnSpPr/>
      </xdr:nvCxnSpPr>
      <xdr:spPr>
        <a:xfrm flipV="1">
          <a:off x="1222926" y="554935"/>
          <a:ext cx="178492" cy="538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1209831</xdr:colOff>
      <xdr:row>6</xdr:row>
      <xdr:rowOff>32302</xdr:rowOff>
    </xdr:from>
    <xdr:to>
      <xdr:col>2</xdr:col>
      <xdr:colOff>1571124</xdr:colOff>
      <xdr:row>8</xdr:row>
      <xdr:rowOff>13252</xdr:rowOff>
    </xdr:to>
    <xdr:sp macro="" textlink="">
      <xdr:nvSpPr>
        <xdr:cNvPr id="26" name="TextBox 25"/>
        <xdr:cNvSpPr txBox="1"/>
      </xdr:nvSpPr>
      <xdr:spPr>
        <a:xfrm>
          <a:off x="1219356" y="1175302"/>
          <a:ext cx="608943" cy="36195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Срок инкассации </a:t>
          </a:r>
          <a:br>
            <a:rPr lang="ru-RU" sz="1100"/>
          </a:br>
          <a:r>
            <a:rPr lang="ru-RU" sz="1100"/>
            <a:t>дебиторской задолженности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!&#1057;&#1072;&#1081;&#1090;/8_&#1056;&#1072;&#1079;&#1085;&#1086;&#1077;/&#1055;&#1091;&#1090;&#1100;%20&#1084;&#1077;&#1085;&#1077;&#1076;&#1078;&#1077;&#1088;&#1072;/&#1055;&#1091;&#1090;&#1100;%20&#1084;&#1077;&#1085;&#1077;&#1076;&#1078;&#1077;&#1088;&#1072;.%20&#1055;&#1088;&#1080;&#1084;&#1077;&#1088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_1"/>
      <sheetName val="1010_2"/>
      <sheetName val="1040_2подгот."/>
      <sheetName val="1040_2"/>
      <sheetName val="6000_1"/>
      <sheetName val="6000_2"/>
      <sheetName val="6000_5"/>
      <sheetName val="6020_1"/>
      <sheetName val="6020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"/>
  <sheetViews>
    <sheetView showGridLines="0" tabSelected="1" zoomScale="90" zoomScaleNormal="90" workbookViewId="0">
      <selection activeCell="F29" sqref="F29"/>
    </sheetView>
  </sheetViews>
  <sheetFormatPr defaultRowHeight="15" x14ac:dyDescent="0.25"/>
  <cols>
    <col min="1" max="1" width="2.42578125" style="1" customWidth="1"/>
    <col min="2" max="2" width="53.140625" style="1" customWidth="1"/>
    <col min="3" max="3" width="10" style="1" customWidth="1"/>
    <col min="4" max="4" width="10.42578125" style="1" customWidth="1"/>
    <col min="5" max="16384" width="9.140625" style="1"/>
  </cols>
  <sheetData>
    <row r="1" spans="2:4" ht="9.75" customHeight="1" x14ac:dyDescent="0.25"/>
    <row r="2" spans="2:4" x14ac:dyDescent="0.25">
      <c r="B2" s="21" t="s">
        <v>12</v>
      </c>
      <c r="C2" s="21"/>
      <c r="D2" s="21"/>
    </row>
    <row r="3" spans="2:4" ht="15.75" thickBot="1" x14ac:dyDescent="0.3">
      <c r="B3" s="5"/>
      <c r="C3" s="20">
        <v>2018</v>
      </c>
      <c r="D3" s="19">
        <v>2017</v>
      </c>
    </row>
    <row r="4" spans="2:4" x14ac:dyDescent="0.25">
      <c r="B4" s="18" t="s">
        <v>11</v>
      </c>
      <c r="C4" s="17">
        <v>468041</v>
      </c>
      <c r="D4" s="16">
        <v>188859</v>
      </c>
    </row>
    <row r="5" spans="2:4" x14ac:dyDescent="0.25">
      <c r="B5" s="11" t="s">
        <v>10</v>
      </c>
      <c r="C5" s="15">
        <v>424562</v>
      </c>
      <c r="D5" s="9">
        <v>173998</v>
      </c>
    </row>
    <row r="6" spans="2:4" x14ac:dyDescent="0.25">
      <c r="B6" s="14" t="s">
        <v>9</v>
      </c>
      <c r="C6" s="13">
        <f>C4-C5</f>
        <v>43479</v>
      </c>
      <c r="D6" s="12">
        <f>D4-D5</f>
        <v>14861</v>
      </c>
    </row>
    <row r="7" spans="2:4" x14ac:dyDescent="0.25">
      <c r="B7" s="11" t="s">
        <v>8</v>
      </c>
      <c r="C7" s="15">
        <v>40696</v>
      </c>
      <c r="D7" s="9">
        <v>14003</v>
      </c>
    </row>
    <row r="8" spans="2:4" x14ac:dyDescent="0.25">
      <c r="B8" s="14" t="s">
        <v>7</v>
      </c>
      <c r="C8" s="13">
        <f>C6-C7</f>
        <v>2783</v>
      </c>
      <c r="D8" s="12">
        <f>D6-D7</f>
        <v>858</v>
      </c>
    </row>
    <row r="9" spans="2:4" x14ac:dyDescent="0.25">
      <c r="B9" s="11" t="s">
        <v>6</v>
      </c>
      <c r="C9" s="15"/>
      <c r="D9" s="9"/>
    </row>
    <row r="10" spans="2:4" x14ac:dyDescent="0.25">
      <c r="B10" s="11" t="s">
        <v>5</v>
      </c>
      <c r="C10" s="15">
        <v>856</v>
      </c>
      <c r="D10" s="9">
        <v>31</v>
      </c>
    </row>
    <row r="11" spans="2:4" x14ac:dyDescent="0.25">
      <c r="B11" s="11" t="s">
        <v>4</v>
      </c>
      <c r="C11" s="15">
        <v>-1709</v>
      </c>
      <c r="D11" s="9">
        <v>-84</v>
      </c>
    </row>
    <row r="12" spans="2:4" x14ac:dyDescent="0.25">
      <c r="B12" s="14" t="s">
        <v>3</v>
      </c>
      <c r="C12" s="13">
        <f>SUM(C8:C11)</f>
        <v>1930</v>
      </c>
      <c r="D12" s="12">
        <f>SUM(D8:D11)</f>
        <v>805</v>
      </c>
    </row>
    <row r="13" spans="2:4" x14ac:dyDescent="0.25">
      <c r="B13" s="11" t="s">
        <v>2</v>
      </c>
      <c r="C13" s="10">
        <v>-384</v>
      </c>
      <c r="D13" s="9">
        <v>-161</v>
      </c>
    </row>
    <row r="14" spans="2:4" ht="15.75" thickBot="1" x14ac:dyDescent="0.3">
      <c r="B14" s="8" t="s">
        <v>1</v>
      </c>
      <c r="C14" s="7">
        <f>SUM(C12:C13)</f>
        <v>1546</v>
      </c>
      <c r="D14" s="6">
        <f>SUM(D12:D13)</f>
        <v>644</v>
      </c>
    </row>
    <row r="15" spans="2:4" x14ac:dyDescent="0.25">
      <c r="B15" s="5" t="s">
        <v>0</v>
      </c>
    </row>
    <row r="17" spans="2:4" x14ac:dyDescent="0.25">
      <c r="B17" s="3" t="str">
        <f>CONCATENATE("Маржинальность продаж = (",D4," - ",D5," ) / ",D4," = ")</f>
        <v xml:space="preserve">Маржинальность продаж = (188859 - 173998 ) / 188859 = </v>
      </c>
      <c r="C17" s="4">
        <f>(C4-C5)/C4</f>
        <v>9.2895707854653758E-2</v>
      </c>
      <c r="D17" s="4">
        <f>(D4-D5)/D4</f>
        <v>7.8688333624555892E-2</v>
      </c>
    </row>
    <row r="18" spans="2:4" x14ac:dyDescent="0.25">
      <c r="B18" s="3" t="str">
        <f>CONCATENATE("Рентабельность основной деятельности = ",C8," / ",C4," = ")</f>
        <v xml:space="preserve">Рентабельность основной деятельности = 2783 / 468041 = </v>
      </c>
      <c r="C18" s="2">
        <f>C8/C4</f>
        <v>5.9460602810437546E-3</v>
      </c>
      <c r="D18" s="2">
        <f>D8/D4</f>
        <v>4.5430718154813908E-3</v>
      </c>
    </row>
  </sheetData>
  <mergeCells count="1">
    <mergeCell ref="B2:D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showGridLines="0" zoomScaleNormal="100" workbookViewId="0">
      <selection activeCell="D24" sqref="D24"/>
    </sheetView>
  </sheetViews>
  <sheetFormatPr defaultRowHeight="15" x14ac:dyDescent="0.25"/>
  <cols>
    <col min="1" max="1" width="2.7109375" customWidth="1"/>
    <col min="2" max="2" width="58.28515625" style="22" bestFit="1" customWidth="1"/>
    <col min="3" max="3" width="14.5703125" bestFit="1" customWidth="1"/>
    <col min="4" max="4" width="10.42578125" bestFit="1" customWidth="1"/>
    <col min="5" max="5" width="16.42578125" bestFit="1" customWidth="1"/>
    <col min="6" max="6" width="39.42578125" bestFit="1" customWidth="1"/>
  </cols>
  <sheetData>
    <row r="1" spans="2:7" ht="15.75" thickBot="1" x14ac:dyDescent="0.3"/>
    <row r="2" spans="2:7" s="23" customFormat="1" ht="21.75" thickBot="1" x14ac:dyDescent="0.4">
      <c r="B2" s="37" t="s">
        <v>11</v>
      </c>
      <c r="C2" s="36"/>
      <c r="D2" s="36"/>
      <c r="E2" s="36"/>
      <c r="F2" s="35"/>
    </row>
    <row r="3" spans="2:7" s="23" customFormat="1" ht="21.75" customHeight="1" thickBot="1" x14ac:dyDescent="0.4">
      <c r="B3" s="34"/>
    </row>
    <row r="4" spans="2:7" s="23" customFormat="1" ht="21.75" thickBot="1" x14ac:dyDescent="0.4">
      <c r="B4" s="33" t="s">
        <v>10</v>
      </c>
    </row>
    <row r="5" spans="2:7" s="23" customFormat="1" ht="21.75" thickBot="1" x14ac:dyDescent="0.4">
      <c r="B5" s="24"/>
      <c r="C5" s="32"/>
    </row>
    <row r="6" spans="2:7" s="23" customFormat="1" ht="21.75" thickBot="1" x14ac:dyDescent="0.4">
      <c r="B6" s="24"/>
      <c r="C6" s="30" t="s">
        <v>22</v>
      </c>
      <c r="D6" s="31"/>
      <c r="E6" s="31"/>
      <c r="F6" s="29"/>
      <c r="G6" s="25" t="s">
        <v>21</v>
      </c>
    </row>
    <row r="7" spans="2:7" s="23" customFormat="1" ht="21.75" thickBot="1" x14ac:dyDescent="0.4">
      <c r="B7" s="24"/>
      <c r="C7" s="32"/>
      <c r="D7" s="27"/>
    </row>
    <row r="8" spans="2:7" s="23" customFormat="1" ht="21.75" thickBot="1" x14ac:dyDescent="0.4">
      <c r="B8" s="24"/>
      <c r="C8" s="28" t="s">
        <v>20</v>
      </c>
    </row>
    <row r="9" spans="2:7" s="23" customFormat="1" ht="21.75" thickBot="1" x14ac:dyDescent="0.4">
      <c r="B9" s="24"/>
      <c r="D9" s="27"/>
    </row>
    <row r="10" spans="2:7" s="23" customFormat="1" ht="21.75" thickBot="1" x14ac:dyDescent="0.4">
      <c r="B10" s="24"/>
      <c r="D10" s="30" t="s">
        <v>19</v>
      </c>
      <c r="E10" s="31"/>
      <c r="F10" s="29"/>
      <c r="G10" s="25" t="s">
        <v>18</v>
      </c>
    </row>
    <row r="11" spans="2:7" s="23" customFormat="1" ht="21.75" thickBot="1" x14ac:dyDescent="0.4">
      <c r="B11" s="24"/>
      <c r="D11" s="27"/>
      <c r="E11" s="27"/>
    </row>
    <row r="12" spans="2:7" s="23" customFormat="1" ht="21.75" thickBot="1" x14ac:dyDescent="0.4">
      <c r="B12" s="24"/>
      <c r="D12" s="28" t="s">
        <v>2</v>
      </c>
    </row>
    <row r="13" spans="2:7" s="23" customFormat="1" ht="21.75" thickBot="1" x14ac:dyDescent="0.4">
      <c r="B13" s="24"/>
      <c r="E13" s="27"/>
    </row>
    <row r="14" spans="2:7" s="23" customFormat="1" ht="21.75" thickBot="1" x14ac:dyDescent="0.4">
      <c r="B14" s="24"/>
      <c r="E14" s="30" t="s">
        <v>17</v>
      </c>
      <c r="F14" s="29"/>
      <c r="G14" s="25" t="s">
        <v>16</v>
      </c>
    </row>
    <row r="15" spans="2:7" s="23" customFormat="1" ht="21.75" thickBot="1" x14ac:dyDescent="0.4">
      <c r="B15" s="24"/>
      <c r="E15" s="27"/>
      <c r="F15" s="27"/>
    </row>
    <row r="16" spans="2:7" s="23" customFormat="1" ht="21.75" thickBot="1" x14ac:dyDescent="0.4">
      <c r="B16" s="24"/>
      <c r="E16" s="28" t="s">
        <v>15</v>
      </c>
    </row>
    <row r="17" spans="2:7" s="23" customFormat="1" ht="21.75" thickBot="1" x14ac:dyDescent="0.4">
      <c r="B17" s="24"/>
      <c r="F17" s="27"/>
    </row>
    <row r="18" spans="2:7" s="23" customFormat="1" ht="21.75" thickBot="1" x14ac:dyDescent="0.4">
      <c r="B18" s="24"/>
      <c r="F18" s="26" t="s">
        <v>14</v>
      </c>
      <c r="G18" s="25" t="s">
        <v>13</v>
      </c>
    </row>
    <row r="19" spans="2:7" s="23" customFormat="1" ht="21" x14ac:dyDescent="0.35">
      <c r="B19" s="24"/>
    </row>
    <row r="20" spans="2:7" s="23" customFormat="1" ht="21" x14ac:dyDescent="0.35">
      <c r="B20" s="24"/>
    </row>
    <row r="21" spans="2:7" s="23" customFormat="1" ht="21" x14ac:dyDescent="0.35">
      <c r="B21" s="24"/>
    </row>
    <row r="22" spans="2:7" s="23" customFormat="1" ht="21" x14ac:dyDescent="0.35">
      <c r="B22" s="24"/>
    </row>
    <row r="23" spans="2:7" s="23" customFormat="1" ht="21" x14ac:dyDescent="0.35">
      <c r="B23" s="24"/>
    </row>
    <row r="24" spans="2:7" s="23" customFormat="1" ht="21" x14ac:dyDescent="0.35">
      <c r="B24" s="24"/>
    </row>
    <row r="25" spans="2:7" s="23" customFormat="1" ht="21" x14ac:dyDescent="0.35">
      <c r="B25" s="24"/>
    </row>
  </sheetData>
  <mergeCells count="4">
    <mergeCell ref="B2:F2"/>
    <mergeCell ref="C6:F6"/>
    <mergeCell ref="D10:F10"/>
    <mergeCell ref="E14:F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showGridLines="0" zoomScaleNormal="100" workbookViewId="0">
      <selection activeCell="D24" sqref="D24"/>
    </sheetView>
  </sheetViews>
  <sheetFormatPr defaultRowHeight="15" x14ac:dyDescent="0.25"/>
  <cols>
    <col min="1" max="1" width="8.28515625" customWidth="1"/>
    <col min="2" max="5" width="14.7109375" customWidth="1"/>
    <col min="6" max="8" width="12.7109375" customWidth="1"/>
  </cols>
  <sheetData>
    <row r="2" spans="2:8" ht="15.75" thickBot="1" x14ac:dyDescent="0.3">
      <c r="B2" s="55" t="s">
        <v>33</v>
      </c>
      <c r="C2" s="55"/>
      <c r="D2" s="54" t="s">
        <v>32</v>
      </c>
      <c r="E2" s="54"/>
    </row>
    <row r="3" spans="2:8" x14ac:dyDescent="0.25">
      <c r="B3" s="52" t="s">
        <v>31</v>
      </c>
      <c r="C3" s="51"/>
      <c r="D3" s="50" t="s">
        <v>30</v>
      </c>
      <c r="E3" s="49"/>
      <c r="F3" s="53"/>
      <c r="G3" s="38"/>
      <c r="H3" s="38"/>
    </row>
    <row r="4" spans="2:8" x14ac:dyDescent="0.25">
      <c r="B4" s="48" t="s">
        <v>25</v>
      </c>
      <c r="C4" s="47"/>
      <c r="D4" s="46" t="s">
        <v>29</v>
      </c>
      <c r="E4" s="45"/>
    </row>
    <row r="5" spans="2:8" x14ac:dyDescent="0.25">
      <c r="B5" s="48"/>
      <c r="C5" s="47"/>
      <c r="D5" s="46" t="s">
        <v>28</v>
      </c>
      <c r="E5" s="45"/>
    </row>
    <row r="6" spans="2:8" ht="15.75" thickBot="1" x14ac:dyDescent="0.3">
      <c r="B6" s="48"/>
      <c r="C6" s="47"/>
      <c r="D6" s="42"/>
      <c r="E6" s="41">
        <v>400</v>
      </c>
    </row>
    <row r="7" spans="2:8" x14ac:dyDescent="0.25">
      <c r="B7" s="48"/>
      <c r="C7" s="47"/>
      <c r="D7" s="50" t="s">
        <v>27</v>
      </c>
      <c r="E7" s="49"/>
      <c r="H7" s="38"/>
    </row>
    <row r="8" spans="2:8" ht="15.75" thickBot="1" x14ac:dyDescent="0.3">
      <c r="B8" s="44"/>
      <c r="C8" s="43">
        <v>600</v>
      </c>
      <c r="D8" s="46" t="s">
        <v>23</v>
      </c>
      <c r="E8" s="45"/>
    </row>
    <row r="9" spans="2:8" ht="15.75" thickBot="1" x14ac:dyDescent="0.3">
      <c r="B9" s="52" t="s">
        <v>26</v>
      </c>
      <c r="C9" s="51"/>
      <c r="D9" s="42"/>
      <c r="E9" s="41">
        <v>300</v>
      </c>
    </row>
    <row r="10" spans="2:8" x14ac:dyDescent="0.25">
      <c r="B10" s="48" t="s">
        <v>25</v>
      </c>
      <c r="C10" s="47"/>
      <c r="D10" s="50" t="s">
        <v>24</v>
      </c>
      <c r="E10" s="49"/>
      <c r="G10" s="38"/>
      <c r="H10" s="38"/>
    </row>
    <row r="11" spans="2:8" x14ac:dyDescent="0.25">
      <c r="B11" s="48"/>
      <c r="C11" s="47"/>
      <c r="D11" s="46" t="s">
        <v>23</v>
      </c>
      <c r="E11" s="45"/>
    </row>
    <row r="12" spans="2:8" ht="15.75" thickBot="1" x14ac:dyDescent="0.3">
      <c r="B12" s="44"/>
      <c r="C12" s="43">
        <v>400</v>
      </c>
      <c r="D12" s="42"/>
      <c r="E12" s="41">
        <v>300</v>
      </c>
    </row>
    <row r="13" spans="2:8" x14ac:dyDescent="0.25">
      <c r="B13" s="40"/>
      <c r="C13" s="40">
        <v>1000</v>
      </c>
      <c r="D13" s="39"/>
      <c r="E13" s="39">
        <v>1000</v>
      </c>
      <c r="F13" s="38"/>
      <c r="G13" s="38"/>
      <c r="H13" s="38"/>
    </row>
  </sheetData>
  <mergeCells count="2">
    <mergeCell ref="B2:C2"/>
    <mergeCell ref="D2:E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showGridLines="0" zoomScale="90" zoomScaleNormal="90" workbookViewId="0">
      <selection activeCell="D24" sqref="D24"/>
    </sheetView>
  </sheetViews>
  <sheetFormatPr defaultRowHeight="15" x14ac:dyDescent="0.25"/>
  <cols>
    <col min="1" max="1" width="1.28515625" style="1" customWidth="1"/>
    <col min="2" max="2" width="39.42578125" style="1" customWidth="1"/>
    <col min="3" max="3" width="10.140625" style="1" customWidth="1"/>
    <col min="4" max="4" width="9.7109375" style="1" customWidth="1"/>
    <col min="5" max="5" width="2.28515625" style="1" customWidth="1"/>
    <col min="6" max="6" width="35.140625" style="1" customWidth="1"/>
    <col min="7" max="7" width="6.85546875" style="1" customWidth="1"/>
    <col min="8" max="9" width="7.140625" style="1" customWidth="1"/>
    <col min="10" max="10" width="6.85546875" style="1" customWidth="1"/>
    <col min="11" max="16384" width="9.140625" style="1"/>
  </cols>
  <sheetData>
    <row r="1" spans="2:10" ht="4.5" customHeight="1" x14ac:dyDescent="0.25"/>
    <row r="2" spans="2:10" x14ac:dyDescent="0.25">
      <c r="B2" s="21" t="s">
        <v>12</v>
      </c>
      <c r="C2" s="21"/>
      <c r="D2" s="21"/>
      <c r="F2" s="21" t="s">
        <v>52</v>
      </c>
      <c r="G2" s="21"/>
      <c r="H2" s="21"/>
      <c r="I2" s="21"/>
      <c r="J2" s="21"/>
    </row>
    <row r="3" spans="2:10" ht="15.75" thickBot="1" x14ac:dyDescent="0.3">
      <c r="B3" s="5"/>
      <c r="C3" s="20">
        <v>2018</v>
      </c>
      <c r="D3" s="19">
        <v>2017</v>
      </c>
      <c r="F3" s="5"/>
      <c r="G3" s="94">
        <v>2018</v>
      </c>
      <c r="H3" s="94"/>
      <c r="I3" s="93">
        <v>2017</v>
      </c>
      <c r="J3" s="93"/>
    </row>
    <row r="4" spans="2:10" x14ac:dyDescent="0.25">
      <c r="B4" s="18" t="s">
        <v>11</v>
      </c>
      <c r="C4" s="17">
        <v>468041</v>
      </c>
      <c r="D4" s="16">
        <v>188859</v>
      </c>
      <c r="F4" s="92" t="s">
        <v>51</v>
      </c>
      <c r="G4" s="91"/>
      <c r="H4" s="90" t="s">
        <v>38</v>
      </c>
      <c r="I4" s="89"/>
      <c r="J4" s="88" t="s">
        <v>38</v>
      </c>
    </row>
    <row r="5" spans="2:10" ht="30" x14ac:dyDescent="0.25">
      <c r="B5" s="11" t="s">
        <v>10</v>
      </c>
      <c r="C5" s="15">
        <v>424562</v>
      </c>
      <c r="D5" s="9">
        <v>173998</v>
      </c>
      <c r="F5" s="87" t="s">
        <v>50</v>
      </c>
      <c r="G5" s="86"/>
      <c r="H5" s="85"/>
      <c r="I5" s="84"/>
      <c r="J5" s="83"/>
    </row>
    <row r="6" spans="2:10" x14ac:dyDescent="0.25">
      <c r="B6" s="14" t="s">
        <v>9</v>
      </c>
      <c r="C6" s="13">
        <f>C4-C5</f>
        <v>43479</v>
      </c>
      <c r="D6" s="12">
        <f>D4-D5</f>
        <v>14861</v>
      </c>
      <c r="F6" s="81" t="s">
        <v>49</v>
      </c>
      <c r="G6" s="80">
        <v>55351</v>
      </c>
      <c r="H6" s="79"/>
      <c r="I6" s="80">
        <v>22931</v>
      </c>
      <c r="J6" s="79"/>
    </row>
    <row r="7" spans="2:10" x14ac:dyDescent="0.25">
      <c r="B7" s="11" t="s">
        <v>8</v>
      </c>
      <c r="C7" s="15">
        <v>40696</v>
      </c>
      <c r="D7" s="9">
        <v>14003</v>
      </c>
      <c r="F7" s="81" t="s">
        <v>48</v>
      </c>
      <c r="G7" s="80">
        <v>15565</v>
      </c>
      <c r="H7" s="79"/>
      <c r="I7" s="80">
        <v>16761</v>
      </c>
      <c r="J7" s="79"/>
    </row>
    <row r="8" spans="2:10" x14ac:dyDescent="0.25">
      <c r="B8" s="14" t="s">
        <v>7</v>
      </c>
      <c r="C8" s="13">
        <f>C6-C7</f>
        <v>2783</v>
      </c>
      <c r="D8" s="12">
        <f>D6-D7</f>
        <v>858</v>
      </c>
      <c r="F8" s="81" t="s">
        <v>47</v>
      </c>
      <c r="G8" s="80">
        <v>318</v>
      </c>
      <c r="H8" s="79"/>
      <c r="I8" s="80">
        <v>35</v>
      </c>
      <c r="J8" s="79"/>
    </row>
    <row r="9" spans="2:10" x14ac:dyDescent="0.25">
      <c r="B9" s="11" t="s">
        <v>6</v>
      </c>
      <c r="C9" s="15"/>
      <c r="D9" s="9"/>
      <c r="F9" s="81" t="s">
        <v>46</v>
      </c>
      <c r="G9" s="80">
        <f>2000+2551</f>
        <v>4551</v>
      </c>
      <c r="H9" s="79"/>
      <c r="I9" s="82" t="s">
        <v>38</v>
      </c>
      <c r="J9" s="79"/>
    </row>
    <row r="10" spans="2:10" x14ac:dyDescent="0.25">
      <c r="B10" s="11" t="s">
        <v>5</v>
      </c>
      <c r="C10" s="15">
        <v>856</v>
      </c>
      <c r="D10" s="9">
        <v>31</v>
      </c>
      <c r="F10" s="81" t="s">
        <v>45</v>
      </c>
      <c r="G10" s="80"/>
      <c r="H10" s="79">
        <f>SUM(G6:G9)</f>
        <v>75785</v>
      </c>
      <c r="I10" s="80"/>
      <c r="J10" s="79">
        <f>SUM(I6:I9)</f>
        <v>39727</v>
      </c>
    </row>
    <row r="11" spans="2:10" x14ac:dyDescent="0.25">
      <c r="B11" s="11" t="s">
        <v>4</v>
      </c>
      <c r="C11" s="15">
        <v>-1709</v>
      </c>
      <c r="D11" s="9">
        <v>-84</v>
      </c>
      <c r="F11" s="78" t="s">
        <v>44</v>
      </c>
      <c r="G11" s="77"/>
      <c r="H11" s="76">
        <f>SUM(H4:H10)</f>
        <v>75785</v>
      </c>
      <c r="I11" s="77"/>
      <c r="J11" s="76">
        <f>SUM(J4:J10)</f>
        <v>39727</v>
      </c>
    </row>
    <row r="12" spans="2:10" x14ac:dyDescent="0.25">
      <c r="B12" s="14" t="s">
        <v>3</v>
      </c>
      <c r="C12" s="13">
        <f>SUM(C8:C11)</f>
        <v>1930</v>
      </c>
      <c r="D12" s="12">
        <f>SUM(D8:D11)</f>
        <v>805</v>
      </c>
      <c r="F12" s="75" t="s">
        <v>30</v>
      </c>
      <c r="G12" s="72"/>
      <c r="H12" s="62"/>
      <c r="I12" s="63"/>
      <c r="J12" s="62"/>
    </row>
    <row r="13" spans="2:10" x14ac:dyDescent="0.25">
      <c r="B13" s="11" t="s">
        <v>2</v>
      </c>
      <c r="C13" s="10">
        <v>-384</v>
      </c>
      <c r="D13" s="9">
        <v>-161</v>
      </c>
      <c r="F13" s="64" t="s">
        <v>43</v>
      </c>
      <c r="G13" s="70">
        <v>10</v>
      </c>
      <c r="H13" s="62"/>
      <c r="I13" s="63">
        <v>10</v>
      </c>
      <c r="J13" s="62"/>
    </row>
    <row r="14" spans="2:10" ht="15.75" thickBot="1" x14ac:dyDescent="0.3">
      <c r="B14" s="8" t="s">
        <v>1</v>
      </c>
      <c r="C14" s="7">
        <f>SUM(C12:C13)</f>
        <v>1546</v>
      </c>
      <c r="D14" s="6">
        <f>SUM(D12:D13)</f>
        <v>644</v>
      </c>
      <c r="F14" s="67" t="s">
        <v>14</v>
      </c>
      <c r="G14" s="70">
        <v>2266</v>
      </c>
      <c r="H14" s="62"/>
      <c r="I14" s="63">
        <v>643</v>
      </c>
      <c r="J14" s="62"/>
    </row>
    <row r="15" spans="2:10" x14ac:dyDescent="0.25">
      <c r="F15" s="67" t="s">
        <v>42</v>
      </c>
      <c r="G15" s="70"/>
      <c r="H15" s="62">
        <f>SUM(G13:G14)</f>
        <v>2276</v>
      </c>
      <c r="I15" s="63"/>
      <c r="J15" s="62">
        <f>SUM(I13:I14)</f>
        <v>653</v>
      </c>
    </row>
    <row r="16" spans="2:10" x14ac:dyDescent="0.25">
      <c r="B16" s="5" t="s">
        <v>0</v>
      </c>
      <c r="F16" s="73" t="s">
        <v>41</v>
      </c>
      <c r="G16" s="69"/>
      <c r="H16" s="74" t="s">
        <v>38</v>
      </c>
      <c r="I16" s="63"/>
      <c r="J16" s="74" t="s">
        <v>38</v>
      </c>
    </row>
    <row r="17" spans="6:10" x14ac:dyDescent="0.25">
      <c r="F17" s="73" t="s">
        <v>40</v>
      </c>
      <c r="G17" s="72"/>
      <c r="H17" s="68"/>
      <c r="I17" s="72"/>
      <c r="J17" s="68"/>
    </row>
    <row r="18" spans="6:10" x14ac:dyDescent="0.25">
      <c r="F18" s="71" t="s">
        <v>39</v>
      </c>
      <c r="G18" s="70">
        <v>4000</v>
      </c>
      <c r="H18" s="68"/>
      <c r="I18" s="69" t="s">
        <v>38</v>
      </c>
      <c r="J18" s="68"/>
    </row>
    <row r="19" spans="6:10" x14ac:dyDescent="0.25">
      <c r="F19" s="67" t="s">
        <v>37</v>
      </c>
      <c r="G19" s="66">
        <v>43167</v>
      </c>
      <c r="H19" s="65"/>
      <c r="I19" s="66">
        <v>34946</v>
      </c>
      <c r="J19" s="65"/>
    </row>
    <row r="20" spans="6:10" ht="30" x14ac:dyDescent="0.25">
      <c r="F20" s="67" t="s">
        <v>36</v>
      </c>
      <c r="G20" s="66">
        <f>69509-G19</f>
        <v>26342</v>
      </c>
      <c r="H20" s="65"/>
      <c r="I20" s="66">
        <f>39074-I19</f>
        <v>4128</v>
      </c>
      <c r="J20" s="65"/>
    </row>
    <row r="21" spans="6:10" x14ac:dyDescent="0.25">
      <c r="F21" s="64" t="s">
        <v>35</v>
      </c>
      <c r="G21" s="63"/>
      <c r="H21" s="62">
        <f>SUM(G18:G20)</f>
        <v>73509</v>
      </c>
      <c r="I21" s="63"/>
      <c r="J21" s="62">
        <f>SUM(I18:I20)</f>
        <v>39074</v>
      </c>
    </row>
    <row r="22" spans="6:10" ht="15.75" thickBot="1" x14ac:dyDescent="0.3">
      <c r="F22" s="61" t="s">
        <v>34</v>
      </c>
      <c r="G22" s="60"/>
      <c r="H22" s="59">
        <f>SUM(H13:H21)</f>
        <v>75785</v>
      </c>
      <c r="I22" s="60"/>
      <c r="J22" s="59">
        <f>SUM(J13:J21)</f>
        <v>39727</v>
      </c>
    </row>
    <row r="23" spans="6:10" x14ac:dyDescent="0.25">
      <c r="J23" s="58"/>
    </row>
    <row r="24" spans="6:10" x14ac:dyDescent="0.25">
      <c r="F24" s="57" t="str">
        <f>CONCATENATE("Период погашения кредиторской задолженности, дней = ",G19," * 365 /",C5," = ")</f>
        <v xml:space="preserve">Период погашения кредиторской задолженности, дней = 43167 * 365 /424562 = </v>
      </c>
      <c r="H24" s="56">
        <f>G19/C5*365</f>
        <v>37.111081538149904</v>
      </c>
      <c r="I24" s="56"/>
      <c r="J24" s="56">
        <f>I19/D5*365</f>
        <v>73.307106978241123</v>
      </c>
    </row>
    <row r="25" spans="6:10" x14ac:dyDescent="0.25">
      <c r="F25" s="57" t="str">
        <f>CONCATENATE("Товарные запасы в днях хранения = ",G6," * 365 / ",C5," = ")</f>
        <v xml:space="preserve">Товарные запасы в днях хранения = 55351 * 365 / 424562 = </v>
      </c>
      <c r="H25" s="56">
        <f>G6/C5*365</f>
        <v>47.585782524107195</v>
      </c>
      <c r="I25" s="56"/>
      <c r="J25" s="56">
        <f>I6/D5*365</f>
        <v>48.102937964804198</v>
      </c>
    </row>
    <row r="26" spans="6:10" x14ac:dyDescent="0.25">
      <c r="F26" s="57" t="str">
        <f>CONCATENATE("Период погашения дебиторской задолженности, дней = ",G7," * 365 / ",C4," = ")</f>
        <v xml:space="preserve">Период погашения дебиторской задолженности, дней = 15565 * 365 / 468041 = </v>
      </c>
      <c r="H26" s="56">
        <f>G7/C4*365</f>
        <v>12.138306259494362</v>
      </c>
      <c r="I26" s="56"/>
      <c r="J26" s="56">
        <f>I7/D4*365</f>
        <v>32.393293409368894</v>
      </c>
    </row>
  </sheetData>
  <mergeCells count="4">
    <mergeCell ref="B2:D2"/>
    <mergeCell ref="F2:J2"/>
    <mergeCell ref="G3:H3"/>
    <mergeCell ref="I3:J3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zoomScaleNormal="100" workbookViewId="0">
      <selection activeCell="D24" sqref="D24"/>
    </sheetView>
  </sheetViews>
  <sheetFormatPr defaultRowHeight="15" x14ac:dyDescent="0.25"/>
  <cols>
    <col min="1" max="1" width="20.85546875" customWidth="1"/>
    <col min="2" max="2" width="22.85546875" customWidth="1"/>
    <col min="3" max="3" width="30.85546875" customWidth="1"/>
  </cols>
  <sheetData>
    <row r="1" spans="1:3" ht="6.75" customHeight="1" x14ac:dyDescent="0.25">
      <c r="C1" s="95"/>
    </row>
    <row r="2" spans="1:3" s="1" customFormat="1" ht="34.5" customHeight="1" x14ac:dyDescent="0.25">
      <c r="A2" s="19" t="s">
        <v>55</v>
      </c>
      <c r="B2" s="19" t="s">
        <v>54</v>
      </c>
      <c r="C2" s="19" t="s">
        <v>53</v>
      </c>
    </row>
    <row r="5" spans="1:3" ht="3.75" customHeight="1" x14ac:dyDescent="0.25"/>
    <row r="9" spans="1:3" ht="6.75" customHeight="1" x14ac:dyDescent="0.25"/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showGridLines="0" zoomScale="90" zoomScaleNormal="90" workbookViewId="0">
      <selection activeCell="D24" sqref="D24"/>
    </sheetView>
  </sheetViews>
  <sheetFormatPr defaultRowHeight="15" x14ac:dyDescent="0.25"/>
  <cols>
    <col min="1" max="1" width="1.28515625" style="1" customWidth="1"/>
    <col min="2" max="2" width="39.28515625" style="1" customWidth="1"/>
    <col min="3" max="3" width="10.140625" style="1" customWidth="1"/>
    <col min="4" max="4" width="9.7109375" style="1" customWidth="1"/>
    <col min="5" max="5" width="2.28515625" style="1" customWidth="1"/>
    <col min="6" max="6" width="35" style="1" customWidth="1"/>
    <col min="7" max="7" width="6.85546875" style="1" customWidth="1"/>
    <col min="8" max="9" width="7.140625" style="1" customWidth="1"/>
    <col min="10" max="10" width="6.85546875" style="1" customWidth="1"/>
    <col min="11" max="16384" width="9.140625" style="1"/>
  </cols>
  <sheetData>
    <row r="1" spans="2:10" ht="4.5" customHeight="1" x14ac:dyDescent="0.25"/>
    <row r="2" spans="2:10" x14ac:dyDescent="0.25">
      <c r="B2" s="21" t="s">
        <v>12</v>
      </c>
      <c r="C2" s="21"/>
      <c r="D2" s="21"/>
      <c r="F2" s="21" t="s">
        <v>52</v>
      </c>
      <c r="G2" s="21"/>
      <c r="H2" s="21"/>
      <c r="I2" s="21"/>
      <c r="J2" s="21"/>
    </row>
    <row r="3" spans="2:10" ht="15.75" thickBot="1" x14ac:dyDescent="0.3">
      <c r="B3" s="5"/>
      <c r="C3" s="20">
        <v>2018</v>
      </c>
      <c r="D3" s="19">
        <v>2017</v>
      </c>
      <c r="F3" s="5"/>
      <c r="G3" s="94">
        <v>2018</v>
      </c>
      <c r="H3" s="94"/>
      <c r="I3" s="93">
        <v>2017</v>
      </c>
      <c r="J3" s="93"/>
    </row>
    <row r="4" spans="2:10" x14ac:dyDescent="0.25">
      <c r="B4" s="18" t="s">
        <v>11</v>
      </c>
      <c r="C4" s="17">
        <v>468041</v>
      </c>
      <c r="D4" s="16">
        <v>188859</v>
      </c>
      <c r="F4" s="92" t="s">
        <v>51</v>
      </c>
      <c r="G4" s="91"/>
      <c r="H4" s="90" t="s">
        <v>38</v>
      </c>
      <c r="I4" s="89"/>
      <c r="J4" s="88" t="s">
        <v>38</v>
      </c>
    </row>
    <row r="5" spans="2:10" ht="15.75" customHeight="1" x14ac:dyDescent="0.25">
      <c r="B5" s="11" t="s">
        <v>10</v>
      </c>
      <c r="C5" s="15">
        <v>424562</v>
      </c>
      <c r="D5" s="9">
        <v>173998</v>
      </c>
      <c r="F5" s="87" t="s">
        <v>50</v>
      </c>
      <c r="G5" s="86"/>
      <c r="H5" s="85"/>
      <c r="I5" s="84"/>
      <c r="J5" s="83"/>
    </row>
    <row r="6" spans="2:10" x14ac:dyDescent="0.25">
      <c r="B6" s="14" t="s">
        <v>9</v>
      </c>
      <c r="C6" s="13">
        <f>C4-C5</f>
        <v>43479</v>
      </c>
      <c r="D6" s="12">
        <f>D4-D5</f>
        <v>14861</v>
      </c>
      <c r="F6" s="81" t="s">
        <v>49</v>
      </c>
      <c r="G6" s="80">
        <v>55351</v>
      </c>
      <c r="H6" s="79"/>
      <c r="I6" s="80">
        <v>22931</v>
      </c>
      <c r="J6" s="79"/>
    </row>
    <row r="7" spans="2:10" x14ac:dyDescent="0.25">
      <c r="B7" s="11" t="s">
        <v>8</v>
      </c>
      <c r="C7" s="15">
        <v>40696</v>
      </c>
      <c r="D7" s="9">
        <v>14003</v>
      </c>
      <c r="F7" s="81" t="s">
        <v>48</v>
      </c>
      <c r="G7" s="80">
        <v>15565</v>
      </c>
      <c r="H7" s="79"/>
      <c r="I7" s="80">
        <v>16761</v>
      </c>
      <c r="J7" s="79"/>
    </row>
    <row r="8" spans="2:10" x14ac:dyDescent="0.25">
      <c r="B8" s="14" t="s">
        <v>7</v>
      </c>
      <c r="C8" s="13">
        <f>C6-C7</f>
        <v>2783</v>
      </c>
      <c r="D8" s="12">
        <f>D6-D7</f>
        <v>858</v>
      </c>
      <c r="F8" s="81" t="s">
        <v>47</v>
      </c>
      <c r="G8" s="80">
        <v>318</v>
      </c>
      <c r="H8" s="79"/>
      <c r="I8" s="80">
        <v>35</v>
      </c>
      <c r="J8" s="79"/>
    </row>
    <row r="9" spans="2:10" x14ac:dyDescent="0.25">
      <c r="B9" s="11" t="s">
        <v>6</v>
      </c>
      <c r="C9" s="15"/>
      <c r="D9" s="9"/>
      <c r="F9" s="81" t="s">
        <v>46</v>
      </c>
      <c r="G9" s="80">
        <f>2000+2551</f>
        <v>4551</v>
      </c>
      <c r="H9" s="79"/>
      <c r="I9" s="82" t="s">
        <v>38</v>
      </c>
      <c r="J9" s="79"/>
    </row>
    <row r="10" spans="2:10" x14ac:dyDescent="0.25">
      <c r="B10" s="11" t="s">
        <v>5</v>
      </c>
      <c r="C10" s="15">
        <v>856</v>
      </c>
      <c r="D10" s="9">
        <v>31</v>
      </c>
      <c r="F10" s="81" t="s">
        <v>45</v>
      </c>
      <c r="G10" s="80"/>
      <c r="H10" s="79">
        <f>SUM(G6:G9)</f>
        <v>75785</v>
      </c>
      <c r="I10" s="80"/>
      <c r="J10" s="79">
        <f>SUM(I6:I9)</f>
        <v>39727</v>
      </c>
    </row>
    <row r="11" spans="2:10" x14ac:dyDescent="0.25">
      <c r="B11" s="11" t="s">
        <v>4</v>
      </c>
      <c r="C11" s="15">
        <v>-1709</v>
      </c>
      <c r="D11" s="9">
        <v>-84</v>
      </c>
      <c r="F11" s="78" t="s">
        <v>44</v>
      </c>
      <c r="G11" s="77"/>
      <c r="H11" s="76">
        <f>SUM(H4:H10)</f>
        <v>75785</v>
      </c>
      <c r="I11" s="77"/>
      <c r="J11" s="76">
        <f>SUM(J4:J10)</f>
        <v>39727</v>
      </c>
    </row>
    <row r="12" spans="2:10" x14ac:dyDescent="0.25">
      <c r="B12" s="14" t="s">
        <v>3</v>
      </c>
      <c r="C12" s="13">
        <f>SUM(C8:C11)</f>
        <v>1930</v>
      </c>
      <c r="D12" s="12">
        <f>SUM(D8:D11)</f>
        <v>805</v>
      </c>
      <c r="F12" s="75" t="s">
        <v>30</v>
      </c>
      <c r="G12" s="72"/>
      <c r="H12" s="62"/>
      <c r="I12" s="63"/>
      <c r="J12" s="62"/>
    </row>
    <row r="13" spans="2:10" x14ac:dyDescent="0.25">
      <c r="B13" s="11" t="s">
        <v>2</v>
      </c>
      <c r="C13" s="10">
        <v>-384</v>
      </c>
      <c r="D13" s="9">
        <v>-161</v>
      </c>
      <c r="F13" s="64" t="s">
        <v>43</v>
      </c>
      <c r="G13" s="70">
        <v>10</v>
      </c>
      <c r="H13" s="62"/>
      <c r="I13" s="63">
        <v>10</v>
      </c>
      <c r="J13" s="62"/>
    </row>
    <row r="14" spans="2:10" ht="15.75" thickBot="1" x14ac:dyDescent="0.3">
      <c r="B14" s="8" t="s">
        <v>1</v>
      </c>
      <c r="C14" s="7">
        <f>SUM(C12:C13)</f>
        <v>1546</v>
      </c>
      <c r="D14" s="6">
        <f>SUM(D12:D13)</f>
        <v>644</v>
      </c>
      <c r="F14" s="67" t="s">
        <v>14</v>
      </c>
      <c r="G14" s="70">
        <v>2266</v>
      </c>
      <c r="H14" s="62"/>
      <c r="I14" s="63">
        <v>643</v>
      </c>
      <c r="J14" s="62"/>
    </row>
    <row r="15" spans="2:10" x14ac:dyDescent="0.25">
      <c r="F15" s="67" t="s">
        <v>42</v>
      </c>
      <c r="G15" s="70"/>
      <c r="H15" s="62">
        <f>SUM(G13:G14)</f>
        <v>2276</v>
      </c>
      <c r="I15" s="63"/>
      <c r="J15" s="62">
        <f>SUM(I13:I14)</f>
        <v>653</v>
      </c>
    </row>
    <row r="16" spans="2:10" x14ac:dyDescent="0.25">
      <c r="B16" s="5" t="s">
        <v>0</v>
      </c>
      <c r="F16" s="73" t="s">
        <v>41</v>
      </c>
      <c r="G16" s="69"/>
      <c r="H16" s="74" t="s">
        <v>38</v>
      </c>
      <c r="I16" s="63"/>
      <c r="J16" s="74" t="s">
        <v>38</v>
      </c>
    </row>
    <row r="17" spans="6:10" x14ac:dyDescent="0.25">
      <c r="F17" s="73" t="s">
        <v>40</v>
      </c>
      <c r="G17" s="72"/>
      <c r="H17" s="68"/>
      <c r="I17" s="72"/>
      <c r="J17" s="68"/>
    </row>
    <row r="18" spans="6:10" x14ac:dyDescent="0.25">
      <c r="F18" s="71" t="s">
        <v>39</v>
      </c>
      <c r="G18" s="70">
        <v>4000</v>
      </c>
      <c r="H18" s="68"/>
      <c r="I18" s="69" t="s">
        <v>38</v>
      </c>
      <c r="J18" s="68"/>
    </row>
    <row r="19" spans="6:10" x14ac:dyDescent="0.25">
      <c r="F19" s="67" t="s">
        <v>37</v>
      </c>
      <c r="G19" s="66">
        <v>43167</v>
      </c>
      <c r="H19" s="65"/>
      <c r="I19" s="66">
        <v>34946</v>
      </c>
      <c r="J19" s="65"/>
    </row>
    <row r="20" spans="6:10" ht="30" x14ac:dyDescent="0.25">
      <c r="F20" s="67" t="s">
        <v>36</v>
      </c>
      <c r="G20" s="66">
        <f>69509-G19</f>
        <v>26342</v>
      </c>
      <c r="H20" s="65"/>
      <c r="I20" s="66">
        <f>39074-I19</f>
        <v>4128</v>
      </c>
      <c r="J20" s="65"/>
    </row>
    <row r="21" spans="6:10" x14ac:dyDescent="0.25">
      <c r="F21" s="64" t="s">
        <v>35</v>
      </c>
      <c r="G21" s="63"/>
      <c r="H21" s="62">
        <f>SUM(G18:G20)</f>
        <v>73509</v>
      </c>
      <c r="I21" s="63"/>
      <c r="J21" s="62">
        <f>SUM(I18:I20)</f>
        <v>39074</v>
      </c>
    </row>
    <row r="22" spans="6:10" ht="15.75" thickBot="1" x14ac:dyDescent="0.3">
      <c r="F22" s="61" t="s">
        <v>34</v>
      </c>
      <c r="G22" s="60"/>
      <c r="H22" s="59">
        <f>SUM(H13:H21)</f>
        <v>75785</v>
      </c>
      <c r="I22" s="60"/>
      <c r="J22" s="59">
        <f>SUM(J13:J21)</f>
        <v>39727</v>
      </c>
    </row>
    <row r="23" spans="6:10" ht="7.5" customHeight="1" x14ac:dyDescent="0.25">
      <c r="J23" s="58"/>
    </row>
    <row r="24" spans="6:10" x14ac:dyDescent="0.25">
      <c r="F24" s="57" t="str">
        <f>CONCATENATE("Коэффициент текущей ликвидности  = ",H10," / ",H21," = ")</f>
        <v xml:space="preserve">Коэффициент текущей ликвидности  = 75785 / 73509 = </v>
      </c>
      <c r="H24" s="58">
        <f>H10/H21</f>
        <v>1.0309621951053614</v>
      </c>
      <c r="I24" s="96"/>
      <c r="J24" s="58">
        <f>J10/J21</f>
        <v>1.0167118800225214</v>
      </c>
    </row>
    <row r="25" spans="6:10" x14ac:dyDescent="0.25">
      <c r="F25" s="57" t="str">
        <f>CONCATENATE("Коэффициент срочной ликвидности  = (",G7," + ",G8,") / ",H21," = ")</f>
        <v xml:space="preserve">Коэффициент срочной ликвидности  = (15565 + 318) / 73509 = </v>
      </c>
      <c r="H25" s="58">
        <f>(G7+G8)/H21</f>
        <v>0.21606878069352053</v>
      </c>
      <c r="I25" s="58"/>
      <c r="J25" s="58">
        <f>(I7+I8)/J21</f>
        <v>0.42985105185033529</v>
      </c>
    </row>
  </sheetData>
  <mergeCells count="4">
    <mergeCell ref="B2:D2"/>
    <mergeCell ref="F2:J2"/>
    <mergeCell ref="G3:H3"/>
    <mergeCell ref="I3:J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Рис. 1</vt:lpstr>
      <vt:lpstr>Рис. 2а</vt:lpstr>
      <vt:lpstr>Рис. 2б</vt:lpstr>
      <vt:lpstr>Рис. 3</vt:lpstr>
      <vt:lpstr>Рис. 4</vt:lpstr>
      <vt:lpstr>Рис.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2020-07-20T10:49:43Z</dcterms:created>
  <dcterms:modified xsi:type="dcterms:W3CDTF">2020-07-20T10:55:53Z</dcterms:modified>
</cp:coreProperties>
</file>